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D:\PHONG GDMNTH - QUANG NGAI\COONG VAN\CV DE XUAT CHI TIEU\KH ĐÃ SỬA 20-8\"/>
    </mc:Choice>
  </mc:AlternateContent>
  <xr:revisionPtr revIDLastSave="0" documentId="13_ncr:1_{34D95175-13BF-4BE2-8951-39295E24D659}" xr6:coauthVersionLast="47" xr6:coauthVersionMax="47" xr10:uidLastSave="{00000000-0000-0000-0000-000000000000}"/>
  <bookViews>
    <workbookView xWindow="-110" yWindow="-110" windowWidth="19420" windowHeight="11500" firstSheet="4" activeTab="4" xr2:uid="{00000000-000D-0000-FFFF-FFFF00000000}"/>
  </bookViews>
  <sheets>
    <sheet name="Bieu 01" sheetId="6" state="hidden" r:id="rId1"/>
    <sheet name="Bieu 11" sheetId="8" state="hidden" r:id="rId2"/>
    <sheet name="Bieu 11a" sheetId="9" state="hidden" r:id="rId3"/>
    <sheet name="Bieu 12-CN" sheetId="10" state="hidden" r:id="rId4"/>
    <sheet name="PL3-CÁC NHIỆM VỤ" sheetId="57" r:id="rId5"/>
    <sheet name="B05KH.SNLDXH" sheetId="21" state="hidden" r:id="rId6"/>
  </sheets>
  <definedNames>
    <definedName name="____B1" hidden="1">{"'Sheet1'!$L$16"}</definedName>
    <definedName name="____Pl2" hidden="1">{"'Sheet1'!$L$16"}</definedName>
    <definedName name="___CON1">#REF!</definedName>
    <definedName name="___CON2">#REF!</definedName>
    <definedName name="___lap1">#REF!</definedName>
    <definedName name="___lap2">#REF!</definedName>
    <definedName name="___NET2">#REF!</definedName>
    <definedName name="___NSO2" hidden="1">{"'Sheet1'!$L$16"}</definedName>
    <definedName name="__a100000">#REF!</definedName>
    <definedName name="__a80000">#REF!</definedName>
    <definedName name="__B1" hidden="1">{"'Sheet1'!$L$16"}</definedName>
    <definedName name="__boi1">#REF!</definedName>
    <definedName name="__boi2">#REF!</definedName>
    <definedName name="__CON1">#REF!</definedName>
    <definedName name="__CON2">#REF!</definedName>
    <definedName name="__ddn400">#REF!</definedName>
    <definedName name="__ddn600">#REF!</definedName>
    <definedName name="__KM188">#REF!</definedName>
    <definedName name="__km189">#REF!</definedName>
    <definedName name="__km190">#REF!</definedName>
    <definedName name="__km191">#REF!</definedName>
    <definedName name="__km192">#REF!</definedName>
    <definedName name="__km193">#REF!</definedName>
    <definedName name="__km194">#REF!</definedName>
    <definedName name="__km195">#REF!</definedName>
    <definedName name="__km196">#REF!</definedName>
    <definedName name="__km197">#REF!</definedName>
    <definedName name="__km198">#REF!</definedName>
    <definedName name="__MAC12">#REF!</definedName>
    <definedName name="__MAC46">#REF!</definedName>
    <definedName name="__NCL100">#REF!</definedName>
    <definedName name="__NCL200">#REF!</definedName>
    <definedName name="__NCL250">#REF!</definedName>
    <definedName name="__NET2">#REF!</definedName>
    <definedName name="__nin190">#REF!</definedName>
    <definedName name="__Pl2" hidden="1">{"'Sheet1'!$L$16"}</definedName>
    <definedName name="__sc1">#REF!</definedName>
    <definedName name="__SC2">#REF!</definedName>
    <definedName name="__sc3">#REF!</definedName>
    <definedName name="__SN3">#REF!</definedName>
    <definedName name="__TB1">#REF!</definedName>
    <definedName name="__TL1">#REF!</definedName>
    <definedName name="__TL2">#REF!</definedName>
    <definedName name="__TL3">#REF!</definedName>
    <definedName name="__TLA120">#REF!</definedName>
    <definedName name="__TLA35">#REF!</definedName>
    <definedName name="__TLA50">#REF!</definedName>
    <definedName name="__TLA70">#REF!</definedName>
    <definedName name="__TLA95">#REF!</definedName>
    <definedName name="__tz593">#REF!</definedName>
    <definedName name="__VL100">#REF!</definedName>
    <definedName name="__VL200">#REF!</definedName>
    <definedName name="__VL250">#REF!</definedName>
    <definedName name="_05.6022">#REF!</definedName>
    <definedName name="_1">#N/A</definedName>
    <definedName name="_1_2">NA()</definedName>
    <definedName name="_1000A01">#N/A</definedName>
    <definedName name="_1000A01_2">NA()</definedName>
    <definedName name="_2">#N/A</definedName>
    <definedName name="_2_2">NA()</definedName>
    <definedName name="_a100000">#REF!</definedName>
    <definedName name="_a80000">#REF!</definedName>
    <definedName name="_B1" hidden="1">{"'Sheet1'!$L$16"}</definedName>
    <definedName name="_boi1">#REF!</definedName>
    <definedName name="_boi2">#REF!</definedName>
    <definedName name="_CON1">#REF!</definedName>
    <definedName name="_CON1_2">#REF!</definedName>
    <definedName name="_CON2">#REF!</definedName>
    <definedName name="_CON2_2">#REF!</definedName>
    <definedName name="_ddn400">#REF!</definedName>
    <definedName name="_ddn600">#REF!</definedName>
    <definedName name="_Fill" hidden="1">#REF!</definedName>
    <definedName name="_xlnm._FilterDatabase" hidden="1">#REF!</definedName>
    <definedName name="_Key1" hidden="1">#REF!</definedName>
    <definedName name="_Key2" hidden="1">#REF!</definedName>
    <definedName name="_KM188">#REF!</definedName>
    <definedName name="_km189">#REF!</definedName>
    <definedName name="_km190">#REF!</definedName>
    <definedName name="_km191">#REF!</definedName>
    <definedName name="_km192">#REF!</definedName>
    <definedName name="_km193">#REF!</definedName>
    <definedName name="_km194">#REF!</definedName>
    <definedName name="_km195">#REF!</definedName>
    <definedName name="_km196">#REF!</definedName>
    <definedName name="_km197">#REF!</definedName>
    <definedName name="_km198">#REF!</definedName>
    <definedName name="_lap1">#REF!</definedName>
    <definedName name="_lap2">#REF!</definedName>
    <definedName name="_MAC12">#REF!</definedName>
    <definedName name="_MAC46">#REF!</definedName>
    <definedName name="_NCL100">#REF!</definedName>
    <definedName name="_NCL200">#REF!</definedName>
    <definedName name="_NCL250">#REF!</definedName>
    <definedName name="_NET2">#REF!</definedName>
    <definedName name="_NET2_2">#REF!</definedName>
    <definedName name="_nin190">#REF!</definedName>
    <definedName name="_NSO2" hidden="1">{"'Sheet1'!$L$16"}</definedName>
    <definedName name="_Order1" hidden="1">255</definedName>
    <definedName name="_Order2" hidden="1">255</definedName>
    <definedName name="_Pl2" hidden="1">{"'Sheet1'!$L$16"}</definedName>
    <definedName name="_sc1">#REF!</definedName>
    <definedName name="_SC2">#REF!</definedName>
    <definedName name="_sc3">#REF!</definedName>
    <definedName name="_SN3">#REF!</definedName>
    <definedName name="_Sort" hidden="1">#REF!</definedName>
    <definedName name="_TB1">#REF!</definedName>
    <definedName name="_TL1">#REF!</definedName>
    <definedName name="_TL2">#REF!</definedName>
    <definedName name="_TL3">#REF!</definedName>
    <definedName name="_TLA120">#REF!</definedName>
    <definedName name="_TLA35">#REF!</definedName>
    <definedName name="_TLA50">#REF!</definedName>
    <definedName name="_TLA70">#REF!</definedName>
    <definedName name="_TLA95">#REF!</definedName>
    <definedName name="_tz593">#REF!</definedName>
    <definedName name="_VL100">#REF!</definedName>
    <definedName name="_VL200">#REF!</definedName>
    <definedName name="_VL250">#REF!</definedName>
    <definedName name="A01_">#N/A</definedName>
    <definedName name="A01__2">NA()</definedName>
    <definedName name="A01AC">#N/A</definedName>
    <definedName name="A01AC_2">NA()</definedName>
    <definedName name="A01CAT">#N/A</definedName>
    <definedName name="A01CAT_2">NA()</definedName>
    <definedName name="A01CODE">#N/A</definedName>
    <definedName name="A01CODE_2">NA()</definedName>
    <definedName name="A01DATA">#N/A</definedName>
    <definedName name="A01DATA_2">NA()</definedName>
    <definedName name="A01MI">#N/A</definedName>
    <definedName name="A01MI_2">NA()</definedName>
    <definedName name="A01TO">#N/A</definedName>
    <definedName name="A01TO_2">NA()</definedName>
    <definedName name="A120_">#REF!</definedName>
    <definedName name="a277Print_Titles">#REF!</definedName>
    <definedName name="A35_">#REF!</definedName>
    <definedName name="A50_">#REF!</definedName>
    <definedName name="A70_">#REF!</definedName>
    <definedName name="A95_">#REF!</definedName>
    <definedName name="AA">#REF!</definedName>
    <definedName name="AC120_">#REF!</definedName>
    <definedName name="AC35_">#REF!</definedName>
    <definedName name="AC50_">#REF!</definedName>
    <definedName name="AC70_">#REF!</definedName>
    <definedName name="AC95_">#REF!</definedName>
    <definedName name="ag15F80">#REF!</definedName>
    <definedName name="All_Item">#REF!</definedName>
    <definedName name="ALPIN">#N/A</definedName>
    <definedName name="ALPIN_2">NA()</definedName>
    <definedName name="ALPJYOU">#N/A</definedName>
    <definedName name="ALPJYOU_2">NA()</definedName>
    <definedName name="ALPTOI">#N/A</definedName>
    <definedName name="ALPTOI_2">NA()</definedName>
    <definedName name="Bang_cly">#REF!</definedName>
    <definedName name="Bang_CVC">#REF!</definedName>
    <definedName name="bang_gia">#REF!</definedName>
    <definedName name="Bang_travl">#REF!</definedName>
    <definedName name="BB">#REF!</definedName>
    <definedName name="Biengioi">#REF!</definedName>
    <definedName name="blkh">#REF!</definedName>
    <definedName name="blkh1">#REF!</definedName>
    <definedName name="BMPB">#REF!</definedName>
    <definedName name="BOQ">#REF!</definedName>
    <definedName name="BT">#REF!</definedName>
    <definedName name="BTB">#REF!</definedName>
    <definedName name="BTM">#REF!</definedName>
    <definedName name="BTN">#REF!</definedName>
    <definedName name="BTT">#REF!</definedName>
    <definedName name="BVCISUMMARY">#REF!</definedName>
    <definedName name="C.1.1..Phat_tuyen">#REF!</definedName>
    <definedName name="C.1.10..VC_Thu_cong_CG">#REF!</definedName>
    <definedName name="C.1.2..Chat_cay_thu_cong">#REF!</definedName>
    <definedName name="C.1.3..Chat_cay_may">#REF!</definedName>
    <definedName name="C.1.4..Dao_goc_cay">#REF!</definedName>
    <definedName name="C.1.5..Lam_duong_tam">#REF!</definedName>
    <definedName name="C.1.6..Lam_cau_tam">#REF!</definedName>
    <definedName name="C.1.7..Rai_da_chong_lun">#REF!</definedName>
    <definedName name="C.1.8..Lam_kho_tam">#REF!</definedName>
    <definedName name="C.1.8..San_mat_bang">#REF!</definedName>
    <definedName name="C.2.1..VC_Thu_cong">#REF!</definedName>
    <definedName name="C.2.2..VC_T_cong_CG">#REF!</definedName>
    <definedName name="C.2.3..Boc_do">#REF!</definedName>
    <definedName name="C.3.1..Dao_dat_mong_cot">#REF!</definedName>
    <definedName name="C.3.2..Dao_dat_de_dap">#REF!</definedName>
    <definedName name="C.3.3..Dap_dat_mong">#REF!</definedName>
    <definedName name="C.3.4..Dao_dap_TDia">#REF!</definedName>
    <definedName name="C.3.5..Dap_bo_bao">#REF!</definedName>
    <definedName name="C.3.6..Bom_tat_nuoc">#REF!</definedName>
    <definedName name="C.3.7..Dao_bun">#REF!</definedName>
    <definedName name="C.3.8..Dap_cat_CT">#REF!</definedName>
    <definedName name="C.3.9..Dao_pha_da">#REF!</definedName>
    <definedName name="C.4.1.Cot_thep">#REF!</definedName>
    <definedName name="C.4.2..Van_khuon">#REF!</definedName>
    <definedName name="C.4.3..Be_tong">#REF!</definedName>
    <definedName name="C.4.4..Lap_BT_D.San">#REF!</definedName>
    <definedName name="C.4.5..Xay_da_hoc">#REF!</definedName>
    <definedName name="C.4.6..Dong_coc">#REF!</definedName>
    <definedName name="C.4.7..Quet_Bi_tum">#REF!</definedName>
    <definedName name="C.5.1..Lap_cot_thep">#REF!</definedName>
    <definedName name="C.5.2..Lap_cot_BT">#REF!</definedName>
    <definedName name="C.5.3..Lap_dat_xa">#REF!</definedName>
    <definedName name="C.5.4..Lap_tiep_dia">#REF!</definedName>
    <definedName name="C.5.5..Son_sat_thep">#REF!</definedName>
    <definedName name="C.6.1..Lap_su_dung">#REF!</definedName>
    <definedName name="C.6.2..Lap_su_CS">#REF!</definedName>
    <definedName name="C.6.3..Su_chuoi_do">#REF!</definedName>
    <definedName name="C.6.4..Su_chuoi_neo">#REF!</definedName>
    <definedName name="C.6.5..Lap_phu_kien">#REF!</definedName>
    <definedName name="C.6.6..Ep_noi_day">#REF!</definedName>
    <definedName name="C.6.7..KD_vuot_CN">#REF!</definedName>
    <definedName name="C.6.8..Rai_cang_day">#REF!</definedName>
    <definedName name="C.6.9..Cap_quang">#REF!</definedName>
    <definedName name="cap">#REF!</definedName>
    <definedName name="cap0.7">#REF!</definedName>
    <definedName name="Category_All">#REF!</definedName>
    <definedName name="CATIN">#N/A</definedName>
    <definedName name="CATIN_2">NA()</definedName>
    <definedName name="CATJYOU">#N/A</definedName>
    <definedName name="CATJYOU_2">NA()</definedName>
    <definedName name="CATREC">#N/A</definedName>
    <definedName name="CATREC_2">NA()</definedName>
    <definedName name="CATSYU">#N/A</definedName>
    <definedName name="CATSYU_2">NA()</definedName>
    <definedName name="CCS">#REF!</definedName>
    <definedName name="CDD">#REF!</definedName>
    <definedName name="CDDD1PHA">#REF!</definedName>
    <definedName name="CDDD3PHA">#REF!</definedName>
    <definedName name="Cdo_8bat">#REF!</definedName>
    <definedName name="Cdo_TK50">#REF!</definedName>
    <definedName name="Cho_2">#REF!</definedName>
    <definedName name="CK">#REF!</definedName>
    <definedName name="CL">#REF!</definedName>
    <definedName name="CLVC3">0.1</definedName>
    <definedName name="CLVC35">#REF!</definedName>
    <definedName name="CLVCTB">#REF!</definedName>
    <definedName name="CN_RC1">#REF!</definedName>
    <definedName name="CN_RC2">#REF!</definedName>
    <definedName name="CN_Rnha">#REF!</definedName>
    <definedName name="CN_Rs">#REF!</definedName>
    <definedName name="Cneo_8bat">#REF!</definedName>
    <definedName name="Cneo_TK50">#REF!</definedName>
    <definedName name="Co">#REF!</definedName>
    <definedName name="Code" hidden="1">#REF!</definedName>
    <definedName name="Cöï_ly_vaän_chuyeãn">#REF!</definedName>
    <definedName name="CÖÏ_LY_VAÄN_CHUYEÅN">#REF!</definedName>
    <definedName name="COMMON">#REF!</definedName>
    <definedName name="COMMON_2">#REF!</definedName>
    <definedName name="CON_EQP_COS">#REF!</definedName>
    <definedName name="CON_EQP_COST">#REF!</definedName>
    <definedName name="Cong_HM_DTCT">#REF!</definedName>
    <definedName name="Cong_M_DTCT">#REF!</definedName>
    <definedName name="Cong_NC_DTCT">#REF!</definedName>
    <definedName name="Cong_VL_DTCT">#REF!</definedName>
    <definedName name="CONST_EQ">#REF!</definedName>
    <definedName name="Coù__4">#REF!</definedName>
    <definedName name="COVER">#REF!</definedName>
    <definedName name="CPKDP">#REF!</definedName>
    <definedName name="CPKTW">#REF!</definedName>
    <definedName name="cptkdp">#REF!</definedName>
    <definedName name="CPVC100">#REF!</definedName>
    <definedName name="CPVC35">#REF!</definedName>
    <definedName name="CRD">#REF!</definedName>
    <definedName name="CRITINST">#REF!</definedName>
    <definedName name="CRITPURC">#REF!</definedName>
    <definedName name="CRS">#REF!</definedName>
    <definedName name="CS">#REF!</definedName>
    <definedName name="CS_10">#REF!</definedName>
    <definedName name="CS_100">#REF!</definedName>
    <definedName name="CS_10S">#REF!</definedName>
    <definedName name="CS_120">#REF!</definedName>
    <definedName name="CS_140">#REF!</definedName>
    <definedName name="CS_160">#REF!</definedName>
    <definedName name="CS_20">#REF!</definedName>
    <definedName name="CS_30">#REF!</definedName>
    <definedName name="CS_40">#REF!</definedName>
    <definedName name="CS_40S">#REF!</definedName>
    <definedName name="CS_5S">#REF!</definedName>
    <definedName name="CS_60">#REF!</definedName>
    <definedName name="CS_80">#REF!</definedName>
    <definedName name="CS_80S">#REF!</definedName>
    <definedName name="CS_STD">#REF!</definedName>
    <definedName name="CS_XS">#REF!</definedName>
    <definedName name="CS_XXS">#REF!</definedName>
    <definedName name="csd3p">#REF!</definedName>
    <definedName name="csddg1p">#REF!</definedName>
    <definedName name="csddt1p">#REF!</definedName>
    <definedName name="csht3p">#REF!</definedName>
    <definedName name="CT">#REF!</definedName>
    <definedName name="CT_134">#REF!</definedName>
    <definedName name="CT_168">#REF!</definedName>
    <definedName name="CT_194_2">#REF!</definedName>
    <definedName name="ctdn9697">#REF!</definedName>
    <definedName name="ctiep">#REF!</definedName>
    <definedName name="CTK">#REF!</definedName>
    <definedName name="cuoc_vc">#REF!</definedName>
    <definedName name="CURRENCY">#REF!</definedName>
    <definedName name="cx">#REF!</definedName>
    <definedName name="D_7101A_B">#REF!</definedName>
    <definedName name="DATA_DATA2_List">#REF!</definedName>
    <definedName name="data1" hidden="1">#REF!</definedName>
    <definedName name="data2" hidden="1">#REF!</definedName>
    <definedName name="data3" hidden="1">#REF!</definedName>
    <definedName name="_xlnm.Database">#REF!</definedName>
    <definedName name="DD">#REF!</definedName>
    <definedName name="den_bu">#REF!</definedName>
    <definedName name="dg">#REF!</definedName>
    <definedName name="DGCTI592">#REF!</definedName>
    <definedName name="dgnc">#REF!</definedName>
    <definedName name="DGTH">#REF!</definedName>
    <definedName name="dgthss3">#REF!</definedName>
    <definedName name="DGTV">#REF!</definedName>
    <definedName name="dgvl">#REF!</definedName>
    <definedName name="Discount" hidden="1">#REF!</definedName>
    <definedName name="display_area_2" hidden="1">#REF!</definedName>
    <definedName name="DLCC">#REF!</definedName>
    <definedName name="DM">#REF!</definedName>
    <definedName name="dobt">#REF!</definedName>
    <definedName name="Document_array">{"Book1","LuongT6.05.xls"}</definedName>
    <definedName name="Documents_array">#REF!</definedName>
    <definedName name="Dongia">#REF!</definedName>
    <definedName name="DS1p1vc">#REF!</definedName>
    <definedName name="ds1p2nc">#REF!</definedName>
    <definedName name="ds1p2vc">#REF!</definedName>
    <definedName name="ds1p2vl">#REF!</definedName>
    <definedName name="ds1pnc">#REF!</definedName>
    <definedName name="ds1pvl">#REF!</definedName>
    <definedName name="ds3pctnc">#REF!</definedName>
    <definedName name="ds3pctvc">#REF!</definedName>
    <definedName name="ds3pctvl">#REF!</definedName>
    <definedName name="ds3pmnc">#REF!</definedName>
    <definedName name="ds3pmvc">#REF!</definedName>
    <definedName name="ds3pmvl">#REF!</definedName>
    <definedName name="ds3pnc">#REF!</definedName>
    <definedName name="ds3pvl">#REF!</definedName>
    <definedName name="dsh" hidden="1">#REF!</definedName>
    <definedName name="DSPK1p1nc">#REF!</definedName>
    <definedName name="DSPK1p1vl">#REF!</definedName>
    <definedName name="DSPK1pnc">#REF!</definedName>
    <definedName name="DSPK1pvl">#REF!</definedName>
    <definedName name="DSUMDATA">#REF!</definedName>
    <definedName name="DU_ODA">#REF!</definedName>
    <definedName name="DUDAUCO">#REF!</definedName>
    <definedName name="DUDAUNO">#REF!</definedName>
    <definedName name="Dulich">#REF!</definedName>
    <definedName name="ee">#REF!</definedName>
    <definedName name="emb">#REF!</definedName>
    <definedName name="End_1">#REF!</definedName>
    <definedName name="End_10">#REF!</definedName>
    <definedName name="End_11">#REF!</definedName>
    <definedName name="End_12">#REF!</definedName>
    <definedName name="End_13">#REF!</definedName>
    <definedName name="End_2">#REF!</definedName>
    <definedName name="End_3">#REF!</definedName>
    <definedName name="End_4">#REF!</definedName>
    <definedName name="End_5">#REF!</definedName>
    <definedName name="End_6">#REF!</definedName>
    <definedName name="End_7">#REF!</definedName>
    <definedName name="End_8">#REF!</definedName>
    <definedName name="End_9">#REF!</definedName>
    <definedName name="ex">#REF!</definedName>
    <definedName name="Excel_BuiltIn_Database">#REF!</definedName>
    <definedName name="Excel_BuiltIn_Database_2">#REF!</definedName>
    <definedName name="Excel_BuiltIn_Print_Area">#REF!</definedName>
    <definedName name="Excel_BuiltIn_Print_Area_2">#REF!</definedName>
    <definedName name="Excel_BuiltIn_Print_Titles">#REF!</definedName>
    <definedName name="Excel_BuiltIn_Recorder">#REF!</definedName>
    <definedName name="f">#REF!</definedName>
    <definedName name="f82E46">#REF!</definedName>
    <definedName name="FACTOR">#REF!</definedName>
    <definedName name="FCode" hidden="1">#REF!</definedName>
    <definedName name="fgf" hidden="1">{"'Sheet1'!$L$16"}</definedName>
    <definedName name="fgn">{"Book1","LuongT6.05.xls"}</definedName>
    <definedName name="gb" hidden="1">{"'Sheet1'!$L$16"}</definedName>
    <definedName name="geo">#REF!</definedName>
    <definedName name="gff" hidden="1">{"'Sheet1'!$L$16"}</definedName>
    <definedName name="gfy" hidden="1">{"'Sheet1'!$L$16"}</definedName>
    <definedName name="Gia_CT">#REF!</definedName>
    <definedName name="gia_tien">#REF!</definedName>
    <definedName name="gia_tien_BTN">#REF!</definedName>
    <definedName name="Gia_VT">#REF!</definedName>
    <definedName name="GIAVLIEUTN">#REF!</definedName>
    <definedName name="gjklkj" hidden="1">{"'Sheet1'!$L$16"}</definedName>
    <definedName name="gl3p">#REF!</definedName>
    <definedName name="GTXL">#REF!</definedName>
    <definedName name="h" hidden="1">{"'Sheet1'!$L$16"}</definedName>
    <definedName name="H_THUCHTHH">#REF!</definedName>
    <definedName name="H_THUCTT">#REF!</definedName>
    <definedName name="hdha" hidden="1">{"'Sheet1'!$L$16"}</definedName>
    <definedName name="Heä_soá_laép_xaø_H">1.7</definedName>
    <definedName name="heä_soá_sình_laày">#REF!</definedName>
    <definedName name="hg" hidden="1">{"'Sheet1'!$L$16"}</definedName>
    <definedName name="hgk" hidden="1">{"'Sheet1'!$L$16"}</definedName>
    <definedName name="HHTT">#REF!</definedName>
    <definedName name="HiddenRows" hidden="1">#REF!</definedName>
    <definedName name="hien">#REF!</definedName>
    <definedName name="hiep" hidden="1">{"'Sheet1'!$L$16"}</definedName>
    <definedName name="Hinh_thuc">#REF!</definedName>
    <definedName name="hj" hidden="1">{"'Sheet1'!$L$16"}</definedName>
    <definedName name="HOME_MANP">#REF!</definedName>
    <definedName name="HOME_MANP_2">#REF!</definedName>
    <definedName name="HOMEOFFICE_COST">#REF!</definedName>
    <definedName name="HOMEOFFICE_COST_2">#REF!</definedName>
    <definedName name="HS">#REF!</definedName>
    <definedName name="HSCT3">0.1</definedName>
    <definedName name="hsdc1">#REF!</definedName>
    <definedName name="HSDN">2.5</definedName>
    <definedName name="HSHH">#REF!</definedName>
    <definedName name="HSHHUT">#REF!</definedName>
    <definedName name="HSKK35">#REF!</definedName>
    <definedName name="HSLXH">#REF!</definedName>
    <definedName name="HSLXP">#REF!</definedName>
    <definedName name="HSSL">#REF!</definedName>
    <definedName name="HSVC1">#REF!</definedName>
    <definedName name="HSVC2">#REF!</definedName>
    <definedName name="HSVC3">#REF!</definedName>
    <definedName name="HTHH">#REF!</definedName>
    <definedName name="HTML_CodePage" hidden="1">950</definedName>
    <definedName name="HTML_Control" hidden="1">{"'Sheet1'!$L$16"}</definedName>
    <definedName name="HTML_Description" hidden="1">""</definedName>
    <definedName name="HTML_Email" hidden="1">""</definedName>
    <definedName name="HTML_Header" hidden="1">"Sheet1"</definedName>
    <definedName name="HTML_LastUpdate" hidden="1">"2000/9/14"</definedName>
    <definedName name="HTML_LineAfter" hidden="1">FALSE</definedName>
    <definedName name="HTML_LineBefore" hidden="1">FALSE</definedName>
    <definedName name="HTML_Name" hidden="1">"J.C.WONG"</definedName>
    <definedName name="HTML_OBDlg2" hidden="1">TRUE</definedName>
    <definedName name="HTML_OBDlg4" hidden="1">TRUE</definedName>
    <definedName name="HTML_OS" hidden="1">0</definedName>
    <definedName name="HTML_PathFile" hidden="1">"C:\2689\Q\國內\00q3961台化龍德PTA3建造\MyHTML.htm"</definedName>
    <definedName name="HTML_Title" hidden="1">"00Q3961-SUM"</definedName>
    <definedName name="HTNC">#REF!</definedName>
    <definedName name="HTVL">#REF!</definedName>
    <definedName name="huy" hidden="1">{"'Sheet1'!$L$16"}</definedName>
    <definedName name="Huyenmoi">#REF!</definedName>
    <definedName name="I">#REF!</definedName>
    <definedName name="I_A">#REF!</definedName>
    <definedName name="I_B">#REF!</definedName>
    <definedName name="I_c">#REF!</definedName>
    <definedName name="IDLAB_COST">#REF!</definedName>
    <definedName name="II_A">#REF!</definedName>
    <definedName name="II_B">#REF!</definedName>
    <definedName name="II_c">#REF!</definedName>
    <definedName name="III_a">#REF!</definedName>
    <definedName name="III_B">#REF!</definedName>
    <definedName name="III_c">#REF!</definedName>
    <definedName name="IND_LAB">#REF!</definedName>
    <definedName name="INDMANP">#REF!</definedName>
    <definedName name="j">#REF!</definedName>
    <definedName name="j356C8">#REF!</definedName>
    <definedName name="jh" hidden="1">{"'Sheet1'!$L$16"}</definedName>
    <definedName name="jyli" hidden="1">{"'Sheet1'!$L$16"}</definedName>
    <definedName name="k">#REF!</definedName>
    <definedName name="kcong">#REF!</definedName>
    <definedName name="KH_Chang">#REF!</definedName>
    <definedName name="Khac">#REF!</definedName>
    <definedName name="Khäúi_læåüng">#REF!</definedName>
    <definedName name="KhuCN">#REF!</definedName>
    <definedName name="Kiem_tra_trung_ten">#REF!</definedName>
    <definedName name="KLTHDN">#REF!</definedName>
    <definedName name="KLVANKHUON">#REF!</definedName>
    <definedName name="kp1ph">#REF!</definedName>
    <definedName name="KSTK">#REF!</definedName>
    <definedName name="KVC">#REF!</definedName>
    <definedName name="l" hidden="1">{"'Sheet1'!$L$16"}</definedName>
    <definedName name="L_mong">#REF!</definedName>
    <definedName name="lan" hidden="1">{#N/A,#N/A,TRUE,"BT M200 da 10x20"}</definedName>
    <definedName name="Langnghe">#REF!</definedName>
    <definedName name="li" hidden="1">{"'Sheet1'!$L$16"}</definedName>
    <definedName name="lk" hidden="1">#REF!</definedName>
    <definedName name="LK_hathe">#REF!</definedName>
    <definedName name="Lmk">#REF!</definedName>
    <definedName name="Loai_TD">#REF!</definedName>
    <definedName name="lVC">#REF!</definedName>
    <definedName name="m">#REF!</definedName>
    <definedName name="M10aavc">#REF!</definedName>
    <definedName name="M12ba3p">#REF!</definedName>
    <definedName name="M12bb1p">#REF!</definedName>
    <definedName name="M12cbnc">#REF!</definedName>
    <definedName name="M12cbvl">#REF!</definedName>
    <definedName name="M14bb1p">#REF!</definedName>
    <definedName name="m8aanc">#REF!</definedName>
    <definedName name="m8aavl">#REF!</definedName>
    <definedName name="Ma3pnc">#REF!</definedName>
    <definedName name="Ma3pvl">#REF!</definedName>
    <definedName name="Maa3pnc">#REF!</definedName>
    <definedName name="Maa3pvl">#REF!</definedName>
    <definedName name="Maïy">#REF!</definedName>
    <definedName name="MAJ_CON_EQP">#REF!</definedName>
    <definedName name="Maùy_bieán_aùp_löïc_110_22_15KV___40MVA">#REF!</definedName>
    <definedName name="MAVANKHUON">#REF!</definedName>
    <definedName name="MAVLTHDN">#REF!</definedName>
    <definedName name="Mba1p">#REF!</definedName>
    <definedName name="Mba3p">#REF!</definedName>
    <definedName name="Mbb3p">#REF!</definedName>
    <definedName name="Mbn1p">#REF!</definedName>
    <definedName name="mc">#REF!</definedName>
    <definedName name="Mcdn3">#REF!</definedName>
    <definedName name="Mckcung">#REF!</definedName>
    <definedName name="MG_A">#REF!</definedName>
    <definedName name="Mhdn3">#REF!</definedName>
    <definedName name="Moùng">#REF!</definedName>
    <definedName name="MSCT">#REF!</definedName>
    <definedName name="MTMAC12">#REF!</definedName>
    <definedName name="mtram">#REF!</definedName>
    <definedName name="n1pig">#REF!</definedName>
    <definedName name="N1pIGvc">#REF!</definedName>
    <definedName name="n1pind">#REF!</definedName>
    <definedName name="N1pINDvc">#REF!</definedName>
    <definedName name="n1ping">#REF!</definedName>
    <definedName name="N1pINGvc">#REF!</definedName>
    <definedName name="n1pint">#REF!</definedName>
    <definedName name="N1pINTvc">#REF!</definedName>
    <definedName name="N1pNLnc">#REF!</definedName>
    <definedName name="N1pNLvc">#REF!</definedName>
    <definedName name="N1pNLvl">#REF!</definedName>
    <definedName name="na" hidden="1">{"'Sheet1'!$L$16"}</definedName>
    <definedName name="nc">#REF!</definedName>
    <definedName name="nc1p">#REF!</definedName>
    <definedName name="nc3p">#REF!</definedName>
    <definedName name="NCBD100">#REF!</definedName>
    <definedName name="NCBD200">#REF!</definedName>
    <definedName name="NCBD250">#REF!</definedName>
    <definedName name="NCcap0.7">#REF!</definedName>
    <definedName name="NCcap1">#REF!</definedName>
    <definedName name="NCCT3p">#REF!</definedName>
    <definedName name="Ncdn3">#REF!</definedName>
    <definedName name="nctram">#REF!</definedName>
    <definedName name="NCVC100">#REF!</definedName>
    <definedName name="NCVC200">#REF!</definedName>
    <definedName name="NCVC250">#REF!</definedName>
    <definedName name="NCVC3P">#REF!</definedName>
    <definedName name="NET">#REF!</definedName>
    <definedName name="NET_1">#REF!</definedName>
    <definedName name="NET_ANA">#REF!</definedName>
    <definedName name="NET_ANA_1">#REF!</definedName>
    <definedName name="NET_ANA_2">#REF!</definedName>
    <definedName name="NGCT">#REF!</definedName>
    <definedName name="NGNKC">#REF!</definedName>
    <definedName name="NH">#REF!</definedName>
    <definedName name="nhan">#REF!</definedName>
    <definedName name="nhan_2">#REF!</definedName>
    <definedName name="Nhán_cäng">#REF!</definedName>
    <definedName name="Nhdn3">#REF!</definedName>
    <definedName name="Nhdn4">#REF!</definedName>
    <definedName name="nhn">#REF!</definedName>
    <definedName name="NHot">#REF!</definedName>
    <definedName name="nig">#REF!</definedName>
    <definedName name="nig1p">#REF!</definedName>
    <definedName name="nig3p">#REF!</definedName>
    <definedName name="NIGnc">#REF!</definedName>
    <definedName name="nignc1p">#REF!</definedName>
    <definedName name="NIGvc">#REF!</definedName>
    <definedName name="NIGvl">#REF!</definedName>
    <definedName name="nigvl1p">#REF!</definedName>
    <definedName name="nin">#REF!</definedName>
    <definedName name="nin14nc3p">#REF!</definedName>
    <definedName name="nin14vl3p">#REF!</definedName>
    <definedName name="nin1903p">#REF!</definedName>
    <definedName name="nin190nc3p">#REF!</definedName>
    <definedName name="nin190vl3p">#REF!</definedName>
    <definedName name="nin2903p">#REF!</definedName>
    <definedName name="nin290nc3p">#REF!</definedName>
    <definedName name="nin290vl3p">#REF!</definedName>
    <definedName name="nin3p">#REF!</definedName>
    <definedName name="nind">#REF!</definedName>
    <definedName name="nind1p">#REF!</definedName>
    <definedName name="nind3p">#REF!</definedName>
    <definedName name="nindnc1p">#REF!</definedName>
    <definedName name="nindnc3p">#REF!</definedName>
    <definedName name="NINDvc">#REF!</definedName>
    <definedName name="nindvl1p">#REF!</definedName>
    <definedName name="nindvl3p">#REF!</definedName>
    <definedName name="ning1p">#REF!</definedName>
    <definedName name="ningnc1p">#REF!</definedName>
    <definedName name="ningvl1p">#REF!</definedName>
    <definedName name="ninnc3p">#REF!</definedName>
    <definedName name="nint1p">#REF!</definedName>
    <definedName name="nintnc1p">#REF!</definedName>
    <definedName name="nintvl1p">#REF!</definedName>
    <definedName name="NINvc">#REF!</definedName>
    <definedName name="ninvl3p">#REF!</definedName>
    <definedName name="nl">#REF!</definedName>
    <definedName name="nl1p">#REF!</definedName>
    <definedName name="nl3p">#REF!</definedName>
    <definedName name="nlnc3p">#REF!</definedName>
    <definedName name="nlnc3pha">#REF!</definedName>
    <definedName name="NLTK1p">#REF!</definedName>
    <definedName name="nlvl3p">#REF!</definedName>
    <definedName name="nn">#REF!</definedName>
    <definedName name="nn1p">#REF!</definedName>
    <definedName name="nn3p">#REF!</definedName>
    <definedName name="nnnc3p">#REF!</definedName>
    <definedName name="nnvl3p">#REF!</definedName>
    <definedName name="No">#REF!</definedName>
    <definedName name="NTK">#REF!</definedName>
    <definedName name="OrderTable" hidden="1">#REF!</definedName>
    <definedName name="PA">#REF!</definedName>
    <definedName name="ph" hidden="1">{"'Sheet1'!$L$16"}</definedName>
    <definedName name="phg" hidden="1">{"'Sheet1'!$L$16"}</definedName>
    <definedName name="phu_luc_vua">#REF!</definedName>
    <definedName name="phuog" hidden="1">{"'Sheet1'!$L$16"}</definedName>
    <definedName name="phuong" hidden="1">{"'Sheet1'!$L$16"}</definedName>
    <definedName name="pnn" hidden="1">{"'Sheet1'!$L$16"}</definedName>
    <definedName name="PRICE">#REF!</definedName>
    <definedName name="PRICE1">#REF!</definedName>
    <definedName name="_xlnm.Print_Area" localSheetId="5">'B05KH.SNLDXH'!$A$2:$E$37</definedName>
    <definedName name="_xlnm.Print_Area" localSheetId="1">'Bieu 11'!$A$1:$N$90</definedName>
    <definedName name="_xlnm.Print_Area" localSheetId="2">'Bieu 11a'!$A$1:$M$20</definedName>
    <definedName name="_xlnm.Print_Area">#REF!</definedName>
    <definedName name="_xlnm.Print_Titles" localSheetId="5">'B05KH.SNLDXH'!$5:$5</definedName>
    <definedName name="_xlnm.Print_Titles" localSheetId="0">'Bieu 01'!$3:$5</definedName>
    <definedName name="_xlnm.Print_Titles" localSheetId="1">'Bieu 11'!$4:$4</definedName>
    <definedName name="_xlnm.Print_Titles" localSheetId="4">'PL3-CÁC NHIỆM VỤ'!$5:$5</definedName>
    <definedName name="_xlnm.Print_Titles">#REF!</definedName>
    <definedName name="Print_Titles_MI">#REF!</definedName>
    <definedName name="PRINTA">#REF!</definedName>
    <definedName name="PRINTA_2">#REF!</definedName>
    <definedName name="PRINTB">#REF!</definedName>
    <definedName name="PRINTB_2">#REF!</definedName>
    <definedName name="PRINTC">#REF!</definedName>
    <definedName name="PRINTC_2">#REF!</definedName>
    <definedName name="ProdForm" hidden="1">#REF!</definedName>
    <definedName name="Product" hidden="1">#REF!</definedName>
    <definedName name="PROPOSAL">#REF!</definedName>
    <definedName name="PT_Duong">#REF!</definedName>
    <definedName name="ptdg">#REF!</definedName>
    <definedName name="PTDG_cau">#REF!</definedName>
    <definedName name="pvd">#REF!</definedName>
    <definedName name="q">#REF!</definedName>
    <definedName name="QTRON">#REF!</definedName>
    <definedName name="ra11p">#REF!</definedName>
    <definedName name="ra13p">#REF!</definedName>
    <definedName name="rate">14000</definedName>
    <definedName name="RCArea" hidden="1">#REF!</definedName>
    <definedName name="_xlnm.Recorder">#REF!</definedName>
    <definedName name="RECOUT">#N/A</definedName>
    <definedName name="RECOUT_2">NA()</definedName>
    <definedName name="RFP003A">#REF!</definedName>
    <definedName name="RFP003B">#REF!</definedName>
    <definedName name="RFP003C">#REF!</definedName>
    <definedName name="RFP003D">#REF!</definedName>
    <definedName name="RFP003E">#REF!</definedName>
    <definedName name="RFP003F">#REF!</definedName>
    <definedName name="sand">#REF!</definedName>
    <definedName name="SCH">#REF!</definedName>
    <definedName name="sd1p">#REF!</definedName>
    <definedName name="SDMONG">#REF!</definedName>
    <definedName name="sht1p">#REF!</definedName>
    <definedName name="SHTTK">#REF!</definedName>
    <definedName name="SIZE">#REF!</definedName>
    <definedName name="SL_CRD">#REF!</definedName>
    <definedName name="SL_CRS">#REF!</definedName>
    <definedName name="SL_CS">#REF!</definedName>
    <definedName name="SL_DD">#REF!</definedName>
    <definedName name="SNKC">#REF!</definedName>
    <definedName name="soc3p">#REF!</definedName>
    <definedName name="solieu">#REF!</definedName>
    <definedName name="SORT">#REF!</definedName>
    <definedName name="SPEC">#REF!</definedName>
    <definedName name="SpecialPrice" hidden="1">#REF!</definedName>
    <definedName name="SPECSUMMARY">#REF!</definedName>
    <definedName name="SPSCO">#REF!</definedName>
    <definedName name="SPSNO">#REF!</definedName>
    <definedName name="st1p">#REF!</definedName>
    <definedName name="Start_1">#REF!</definedName>
    <definedName name="Start_10">#REF!</definedName>
    <definedName name="Start_11">#REF!</definedName>
    <definedName name="Start_12">#REF!</definedName>
    <definedName name="Start_13">#REF!</definedName>
    <definedName name="Start_2">#REF!</definedName>
    <definedName name="Start_3">#REF!</definedName>
    <definedName name="Start_4">#REF!</definedName>
    <definedName name="Start_5">#REF!</definedName>
    <definedName name="Start_6">#REF!</definedName>
    <definedName name="Start_7">#REF!</definedName>
    <definedName name="Start_8">#REF!</definedName>
    <definedName name="Start_9">#REF!</definedName>
    <definedName name="STBCPC1">#REF!</definedName>
    <definedName name="STBCPC2">#REF!</definedName>
    <definedName name="STBCPT1">#REF!</definedName>
    <definedName name="STBCPT2">#REF!</definedName>
    <definedName name="STTK">#REF!</definedName>
    <definedName name="sub">#REF!</definedName>
    <definedName name="SUMMARY">#REF!</definedName>
    <definedName name="SUMMARY_2">#REF!</definedName>
    <definedName name="sur">#REF!</definedName>
    <definedName name="T">#REF!</definedName>
    <definedName name="t101p">#REF!</definedName>
    <definedName name="t103p">#REF!</definedName>
    <definedName name="t10nc1p">#REF!</definedName>
    <definedName name="T10vc">#REF!</definedName>
    <definedName name="t10vl1p">#REF!</definedName>
    <definedName name="t121p">#REF!</definedName>
    <definedName name="t123p">#REF!</definedName>
    <definedName name="T12vc">#REF!</definedName>
    <definedName name="t141p">#REF!</definedName>
    <definedName name="t143p">#REF!</definedName>
    <definedName name="t14nc3p">#REF!</definedName>
    <definedName name="t14vl3p">#REF!</definedName>
    <definedName name="TAM">#REF!</definedName>
    <definedName name="Taptrung">#REF!</definedName>
    <definedName name="TaxTV">10%</definedName>
    <definedName name="TaxXL">5%</definedName>
    <definedName name="TBA">#REF!</definedName>
    <definedName name="TBH">#REF!</definedName>
    <definedName name="tbl_ProdInfo" hidden="1">#REF!</definedName>
    <definedName name="tbtram">#REF!</definedName>
    <definedName name="TBXD">#REF!</definedName>
    <definedName name="TC">#REF!</definedName>
    <definedName name="TC_NHANH1">#REF!</definedName>
    <definedName name="TD12vl">#REF!</definedName>
    <definedName name="td1p">#REF!</definedName>
    <definedName name="TD1p1nc">#REF!</definedName>
    <definedName name="td1p1vc">#REF!</definedName>
    <definedName name="TD1p1vl">#REF!</definedName>
    <definedName name="TD1p2nc">#REF!</definedName>
    <definedName name="TD1p2vc">#REF!</definedName>
    <definedName name="TD1p2vl">#REF!</definedName>
    <definedName name="td3p">#REF!</definedName>
    <definedName name="TDctnc">#REF!</definedName>
    <definedName name="TDctvc">#REF!</definedName>
    <definedName name="TDctvl">#REF!</definedName>
    <definedName name="TDmnc">#REF!</definedName>
    <definedName name="TDmvc">#REF!</definedName>
    <definedName name="TDmvl">#REF!</definedName>
    <definedName name="tdnc1p">#REF!</definedName>
    <definedName name="tdtr2cnc">#REF!</definedName>
    <definedName name="tdtr2cvl">#REF!</definedName>
    <definedName name="tdvl1p">#REF!</definedName>
    <definedName name="th_da_son">#REF!</definedName>
    <definedName name="tham" hidden="1">{"'Sheet1'!$L$16"}</definedName>
    <definedName name="THGO1pnc">#REF!</definedName>
    <definedName name="thht">#REF!</definedName>
    <definedName name="THI">#REF!</definedName>
    <definedName name="THI_2">#REF!</definedName>
    <definedName name="thkp3">#REF!</definedName>
    <definedName name="thßngbaovon">#REF!</definedName>
    <definedName name="THT">#REF!</definedName>
    <definedName name="thtt">#REF!</definedName>
    <definedName name="Thuysan_2">#REF!</definedName>
    <definedName name="Tien">#REF!</definedName>
    <definedName name="Tinhoc_2">#REF!</definedName>
    <definedName name="TITAN">#REF!</definedName>
    <definedName name="TK10.7.2008" hidden="1">{"'Sheet1'!$L$16"}</definedName>
    <definedName name="TLAC120">#REF!</definedName>
    <definedName name="TLAC35">#REF!</definedName>
    <definedName name="TLAC50">#REF!</definedName>
    <definedName name="TLAC70">#REF!</definedName>
    <definedName name="TLAC95">#REF!</definedName>
    <definedName name="Tle">#REF!</definedName>
    <definedName name="TONGDUTOAN">#REF!</definedName>
    <definedName name="TPLRP">#REF!</definedName>
    <definedName name="Tra_DM_su_dung">#REF!</definedName>
    <definedName name="Tra_don_gia_KS">#REF!</definedName>
    <definedName name="Tra_DTCT">#REF!</definedName>
    <definedName name="Tra_tim_hang_mucPT_trung">#REF!</definedName>
    <definedName name="Tra_TL">#REF!</definedName>
    <definedName name="Tra_ty_le2">#REF!</definedName>
    <definedName name="Tra_ty_le3">#REF!</definedName>
    <definedName name="Tra_ty_le4">#REF!</definedName>
    <definedName name="Tra_ty_le5">#REF!</definedName>
    <definedName name="TRA_VAT_LIEU">#REF!</definedName>
    <definedName name="TRA_VL">#REF!</definedName>
    <definedName name="TRADE2">#REF!</definedName>
    <definedName name="TRAM">#REF!</definedName>
    <definedName name="TRAVL">#REF!</definedName>
    <definedName name="TRON">#REF!</definedName>
    <definedName name="Tru">#REF!</definedName>
    <definedName name="Trusoxa_2">#REF!</definedName>
    <definedName name="Truyenhinh_2">#REF!</definedName>
    <definedName name="TT_1P">#REF!</definedName>
    <definedName name="TT_3p">#REF!</definedName>
    <definedName name="ttbt">#REF!</definedName>
    <definedName name="tthi">#REF!</definedName>
    <definedName name="TTHUE">#REF!</definedName>
    <definedName name="ttronmk">#REF!</definedName>
    <definedName name="ttttt" hidden="1">{"'Sheet1'!$L$16"}</definedName>
    <definedName name="TTTTTTTTT" hidden="1">{"'Sheet1'!$L$16"}</definedName>
    <definedName name="ttttttttttt" hidden="1">{"'Sheet1'!$L$16"}</definedName>
    <definedName name="tv75nc">#REF!</definedName>
    <definedName name="tv75vl">#REF!</definedName>
    <definedName name="ty_le">#REF!</definedName>
    <definedName name="ty_le_BTN">#REF!</definedName>
    <definedName name="Ty_le1">#REF!</definedName>
    <definedName name="u" hidden="1">{"'Sheet1'!$L$16"}</definedName>
    <definedName name="ư" hidden="1">{"'Sheet1'!$L$16"}</definedName>
    <definedName name="v" hidden="1">{"'Sheet1'!$L$16"}</definedName>
    <definedName name="Value0">#REF!</definedName>
    <definedName name="Value1">#REF!</definedName>
    <definedName name="Value10">#REF!</definedName>
    <definedName name="Value11">#REF!</definedName>
    <definedName name="Value12">#REF!</definedName>
    <definedName name="Value13">#REF!</definedName>
    <definedName name="Value14">#REF!</definedName>
    <definedName name="Value15">#REF!</definedName>
    <definedName name="Value16">#REF!</definedName>
    <definedName name="Value17">#REF!</definedName>
    <definedName name="Value18">#REF!</definedName>
    <definedName name="Value19">#REF!</definedName>
    <definedName name="Value2">#REF!</definedName>
    <definedName name="Value20">#REF!</definedName>
    <definedName name="Value21">#REF!</definedName>
    <definedName name="Value22">#REF!</definedName>
    <definedName name="Value23">#REF!</definedName>
    <definedName name="Value24">#REF!</definedName>
    <definedName name="Value25">#REF!</definedName>
    <definedName name="Value26">#REF!</definedName>
    <definedName name="Value27">#REF!</definedName>
    <definedName name="Value28">#REF!</definedName>
    <definedName name="Value29">#REF!</definedName>
    <definedName name="Value3">#REF!</definedName>
    <definedName name="Value30">#REF!</definedName>
    <definedName name="Value31">#REF!</definedName>
    <definedName name="Value32">#REF!</definedName>
    <definedName name="Value33">#REF!</definedName>
    <definedName name="Value34">#REF!</definedName>
    <definedName name="Value35">#REF!</definedName>
    <definedName name="Value36">#REF!</definedName>
    <definedName name="Value37">#REF!</definedName>
    <definedName name="Value38">#REF!</definedName>
    <definedName name="Value39">#REF!</definedName>
    <definedName name="Value4">#REF!</definedName>
    <definedName name="Value40">#REF!</definedName>
    <definedName name="Value41">#REF!</definedName>
    <definedName name="Value42">#REF!</definedName>
    <definedName name="Value43">#REF!</definedName>
    <definedName name="Value44">#REF!</definedName>
    <definedName name="Value45">#REF!</definedName>
    <definedName name="Value46">#REF!</definedName>
    <definedName name="Value47">#REF!</definedName>
    <definedName name="Value48">#REF!</definedName>
    <definedName name="Value49">#REF!</definedName>
    <definedName name="Value5">#REF!</definedName>
    <definedName name="Value50">#REF!</definedName>
    <definedName name="Value51">#REF!</definedName>
    <definedName name="Value52">#REF!</definedName>
    <definedName name="Value53">#REF!</definedName>
    <definedName name="Value54">#REF!</definedName>
    <definedName name="Value55">#REF!</definedName>
    <definedName name="Value6">#REF!</definedName>
    <definedName name="Value7">#REF!</definedName>
    <definedName name="Value8">#REF!</definedName>
    <definedName name="Value9">#REF!</definedName>
    <definedName name="VARIINST">#REF!</definedName>
    <definedName name="VARIPURC">#REF!</definedName>
    <definedName name="VatTu">#REF!</definedName>
    <definedName name="Váût_liãûu">#REF!</definedName>
    <definedName name="vbtchongnuocm300">#REF!</definedName>
    <definedName name="vbtm150">#REF!</definedName>
    <definedName name="vbtm300">#REF!</definedName>
    <definedName name="vbtm400">#REF!</definedName>
    <definedName name="vccot">#REF!</definedName>
    <definedName name="VCDD1P">#REF!</definedName>
    <definedName name="VCDDCT3p">#REF!</definedName>
    <definedName name="VCDDMBA">#REF!</definedName>
    <definedName name="Vcdn3">#REF!</definedName>
    <definedName name="VCHT">#REF!</definedName>
    <definedName name="Vckcung">#REF!</definedName>
    <definedName name="vctb">#REF!</definedName>
    <definedName name="VCTT">#REF!</definedName>
    <definedName name="vd3p">#REF!</definedName>
    <definedName name="Vhdn3">#REF!</definedName>
    <definedName name="vkcauthang">#REF!</definedName>
    <definedName name="vksan">#REF!</definedName>
    <definedName name="vl">#REF!</definedName>
    <definedName name="VL_RC1">#REF!</definedName>
    <definedName name="VL_RC2">#REF!</definedName>
    <definedName name="VL_Rnha">#REF!</definedName>
    <definedName name="VL_RS">#REF!</definedName>
    <definedName name="vl1p">#REF!</definedName>
    <definedName name="vl3p">#REF!</definedName>
    <definedName name="Vlcap0.7">#REF!</definedName>
    <definedName name="VLcap1">#REF!</definedName>
    <definedName name="VLCT3p">#REF!</definedName>
    <definedName name="vldn400">#REF!</definedName>
    <definedName name="vldn600">#REF!</definedName>
    <definedName name="VLM">#REF!</definedName>
    <definedName name="vltram">#REF!</definedName>
    <definedName name="voc">#REF!</definedName>
    <definedName name="Vonnuocngoai">#REF!</definedName>
    <definedName name="vr3p">#REF!</definedName>
    <definedName name="vt">#REF!</definedName>
    <definedName name="VungTL">#REF!</definedName>
    <definedName name="Vuonquocgia_2">#REF!</definedName>
    <definedName name="W">#REF!</definedName>
    <definedName name="wrn.Bang._.ke._.nhan._.hang." hidden="1">{#N/A,#N/A,FALSE,"Ke khai NH"}</definedName>
    <definedName name="wrn.Che._.do._.duoc._.huong." hidden="1">{#N/A,#N/A,FALSE,"BN (2)"}</definedName>
    <definedName name="wrn.chi._.tiÆt." hidden="1">{#N/A,#N/A,FALSE,"Chi tiÆt"}</definedName>
    <definedName name="wrn.Giáy._.bao._.no." hidden="1">{#N/A,#N/A,FALSE,"BN"}</definedName>
    <definedName name="wrn.vd." hidden="1">{#N/A,#N/A,TRUE,"BT M200 da 10x20"}</definedName>
    <definedName name="X">#REF!</definedName>
    <definedName name="x1pind">#REF!</definedName>
    <definedName name="X1pINDvc">#REF!</definedName>
    <definedName name="x1ping">#REF!</definedName>
    <definedName name="X1pINGvc">#REF!</definedName>
    <definedName name="x1pint">#REF!</definedName>
    <definedName name="XCCT">0.5</definedName>
    <definedName name="XE">#REF!</definedName>
    <definedName name="xfco">#REF!</definedName>
    <definedName name="xfco3p">#REF!</definedName>
    <definedName name="xfcotnc">#REF!</definedName>
    <definedName name="xfcotvl">#REF!</definedName>
    <definedName name="XFCOvc">#REF!</definedName>
    <definedName name="xh">#REF!</definedName>
    <definedName name="xhn">#REF!</definedName>
    <definedName name="xig">#REF!</definedName>
    <definedName name="xig1">#REF!</definedName>
    <definedName name="xig1p">#REF!</definedName>
    <definedName name="xig3p">#REF!</definedName>
    <definedName name="xignc3p">#REF!</definedName>
    <definedName name="XIGvc">#REF!</definedName>
    <definedName name="xigvl3p">#REF!</definedName>
    <definedName name="xin">#REF!</definedName>
    <definedName name="xin190">#REF!</definedName>
    <definedName name="xin1903p">#REF!</definedName>
    <definedName name="XIN190vc">#REF!</definedName>
    <definedName name="xin2903p">#REF!</definedName>
    <definedName name="xin290nc3p">#REF!</definedName>
    <definedName name="xin290vl3p">#REF!</definedName>
    <definedName name="xin3p">#REF!</definedName>
    <definedName name="xind">#REF!</definedName>
    <definedName name="xind1p">#REF!</definedName>
    <definedName name="xind3p">#REF!</definedName>
    <definedName name="xindnc1p">#REF!</definedName>
    <definedName name="XINDvc">#REF!</definedName>
    <definedName name="xindvl1p">#REF!</definedName>
    <definedName name="xing1p">#REF!</definedName>
    <definedName name="xingnc1p">#REF!</definedName>
    <definedName name="xingvl1p">#REF!</definedName>
    <definedName name="xinnc3p">#REF!</definedName>
    <definedName name="xint1p">#REF!</definedName>
    <definedName name="XINvc">#REF!</definedName>
    <definedName name="xinvl3p">#REF!</definedName>
    <definedName name="xit">#REF!</definedName>
    <definedName name="xit1">#REF!</definedName>
    <definedName name="xit1p">#REF!</definedName>
    <definedName name="xit2nc3p">#REF!</definedName>
    <definedName name="xit2vl3p">#REF!</definedName>
    <definedName name="xit3p">#REF!</definedName>
    <definedName name="xitnc3p">#REF!</definedName>
    <definedName name="XITvc">#REF!</definedName>
    <definedName name="xitvl3p">#REF!</definedName>
    <definedName name="xmcax">#REF!</definedName>
    <definedName name="xn">#REF!</definedName>
    <definedName name="XSKT_2">#REF!</definedName>
    <definedName name="y">#REF!</definedName>
    <definedName name="Yte_2">#REF!</definedName>
    <definedName name="z">#REF!</definedName>
    <definedName name="zdhdh" hidden="1">{"'Sheet1'!$L$16"}</definedName>
    <definedName name="ZXD">#REF!</definedName>
    <definedName name="ZYX">#REF!</definedName>
    <definedName name="ZZZ">#REF!</definedName>
    <definedName name="전">#REF!</definedName>
    <definedName name="주택사업본부">#REF!</definedName>
    <definedName name="철구사업본부">#REF!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0" i="9" l="1"/>
  <c r="C19" i="9"/>
  <c r="C18" i="9"/>
  <c r="C17" i="9"/>
  <c r="C16" i="9"/>
  <c r="C15" i="9"/>
  <c r="C14" i="9"/>
  <c r="C13" i="9"/>
  <c r="C12" i="9"/>
  <c r="C11" i="9"/>
  <c r="C10" i="9"/>
  <c r="C8" i="9" s="1"/>
  <c r="C6" i="9" s="1"/>
  <c r="C9" i="9"/>
  <c r="M8" i="9"/>
  <c r="L8" i="9"/>
  <c r="K8" i="9"/>
  <c r="J8" i="9"/>
  <c r="I8" i="9"/>
  <c r="H8" i="9"/>
  <c r="G8" i="9"/>
  <c r="F8" i="9"/>
  <c r="E8" i="9"/>
  <c r="E6" i="9" s="1"/>
  <c r="D8" i="9"/>
  <c r="D6" i="9" s="1"/>
  <c r="C7" i="9"/>
  <c r="M6" i="9"/>
  <c r="L6" i="9"/>
  <c r="K6" i="9"/>
  <c r="J6" i="9"/>
  <c r="I6" i="9"/>
  <c r="H6" i="9"/>
  <c r="G6" i="9"/>
  <c r="F6" i="9"/>
  <c r="D90" i="8"/>
  <c r="D89" i="8"/>
  <c r="N88" i="8"/>
  <c r="M88" i="8"/>
  <c r="L88" i="8"/>
  <c r="K88" i="8"/>
  <c r="J88" i="8"/>
  <c r="I88" i="8"/>
  <c r="H88" i="8"/>
  <c r="G88" i="8"/>
  <c r="F88" i="8"/>
  <c r="E88" i="8"/>
  <c r="D88" i="8" s="1"/>
  <c r="D86" i="8"/>
  <c r="D85" i="8"/>
  <c r="D84" i="8" s="1"/>
  <c r="L84" i="8"/>
  <c r="D83" i="8"/>
  <c r="J82" i="8"/>
  <c r="F82" i="8"/>
  <c r="F76" i="8" s="1"/>
  <c r="I81" i="8"/>
  <c r="D80" i="8"/>
  <c r="J79" i="8"/>
  <c r="I79" i="8"/>
  <c r="I78" i="8" s="1"/>
  <c r="D79" i="8"/>
  <c r="L78" i="8"/>
  <c r="D78" i="8"/>
  <c r="D77" i="8"/>
  <c r="N76" i="8"/>
  <c r="N74" i="8" s="1"/>
  <c r="M76" i="8"/>
  <c r="L76" i="8"/>
  <c r="L74" i="8" s="1"/>
  <c r="K76" i="8"/>
  <c r="K74" i="8" s="1"/>
  <c r="I76" i="8"/>
  <c r="I74" i="8" s="1"/>
  <c r="H76" i="8"/>
  <c r="H74" i="8" s="1"/>
  <c r="G76" i="8"/>
  <c r="G74" i="8" s="1"/>
  <c r="E76" i="8"/>
  <c r="N75" i="8"/>
  <c r="M75" i="8"/>
  <c r="L75" i="8"/>
  <c r="J75" i="8"/>
  <c r="I75" i="8"/>
  <c r="H75" i="8"/>
  <c r="G75" i="8"/>
  <c r="F75" i="8"/>
  <c r="E75" i="8"/>
  <c r="M74" i="8"/>
  <c r="E74" i="8"/>
  <c r="D72" i="8"/>
  <c r="K71" i="8"/>
  <c r="D71" i="8" s="1"/>
  <c r="D69" i="8" s="1"/>
  <c r="D70" i="8"/>
  <c r="N69" i="8"/>
  <c r="M69" i="8"/>
  <c r="L69" i="8"/>
  <c r="J69" i="8"/>
  <c r="I69" i="8"/>
  <c r="H69" i="8"/>
  <c r="G69" i="8"/>
  <c r="F69" i="8"/>
  <c r="E69" i="8"/>
  <c r="D67" i="8"/>
  <c r="D66" i="8"/>
  <c r="D65" i="8"/>
  <c r="M64" i="8"/>
  <c r="D64" i="8"/>
  <c r="D63" i="8"/>
  <c r="D62" i="8"/>
  <c r="M61" i="8"/>
  <c r="D61" i="8"/>
  <c r="M60" i="8"/>
  <c r="H60" i="8"/>
  <c r="H59" i="8" s="1"/>
  <c r="N59" i="8"/>
  <c r="L59" i="8"/>
  <c r="K59" i="8"/>
  <c r="J59" i="8"/>
  <c r="I59" i="8"/>
  <c r="G59" i="8"/>
  <c r="F59" i="8"/>
  <c r="E59" i="8"/>
  <c r="M58" i="8"/>
  <c r="M57" i="8" s="1"/>
  <c r="L58" i="8"/>
  <c r="L57" i="8" s="1"/>
  <c r="J58" i="8"/>
  <c r="J57" i="8" s="1"/>
  <c r="I58" i="8"/>
  <c r="I57" i="8" s="1"/>
  <c r="H58" i="8"/>
  <c r="H57" i="8" s="1"/>
  <c r="H43" i="8" s="1"/>
  <c r="G58" i="8"/>
  <c r="G57" i="8" s="1"/>
  <c r="F58" i="8"/>
  <c r="F57" i="8" s="1"/>
  <c r="E58" i="8"/>
  <c r="E57" i="8" s="1"/>
  <c r="N57" i="8"/>
  <c r="K57" i="8"/>
  <c r="D56" i="8"/>
  <c r="N55" i="8"/>
  <c r="N43" i="8" s="1"/>
  <c r="M55" i="8"/>
  <c r="L55" i="8"/>
  <c r="K55" i="8"/>
  <c r="J55" i="8"/>
  <c r="I55" i="8"/>
  <c r="H55" i="8"/>
  <c r="G55" i="8"/>
  <c r="F55" i="8"/>
  <c r="E55" i="8"/>
  <c r="J54" i="8"/>
  <c r="E54" i="8"/>
  <c r="D54" i="8" s="1"/>
  <c r="D53" i="8" s="1"/>
  <c r="D52" i="8"/>
  <c r="D51" i="8"/>
  <c r="D50" i="8"/>
  <c r="D49" i="8"/>
  <c r="N48" i="8"/>
  <c r="M48" i="8"/>
  <c r="L48" i="8"/>
  <c r="K48" i="8"/>
  <c r="J48" i="8"/>
  <c r="I48" i="8"/>
  <c r="H48" i="8"/>
  <c r="G48" i="8"/>
  <c r="F48" i="8"/>
  <c r="D47" i="8"/>
  <c r="D48" i="8" s="1"/>
  <c r="D46" i="8"/>
  <c r="D45" i="8"/>
  <c r="D44" i="8"/>
  <c r="K43" i="8"/>
  <c r="G42" i="8"/>
  <c r="D42" i="8" s="1"/>
  <c r="D41" i="8" s="1"/>
  <c r="D40" i="8"/>
  <c r="D39" i="8"/>
  <c r="D38" i="8"/>
  <c r="J37" i="8"/>
  <c r="D37" i="8"/>
  <c r="D36" i="8"/>
  <c r="D35" i="8" s="1"/>
  <c r="K35" i="8"/>
  <c r="G35" i="8"/>
  <c r="D34" i="8"/>
  <c r="D33" i="8"/>
  <c r="N32" i="8"/>
  <c r="M32" i="8"/>
  <c r="L32" i="8"/>
  <c r="K32" i="8"/>
  <c r="J32" i="8"/>
  <c r="I32" i="8"/>
  <c r="H32" i="8"/>
  <c r="G32" i="8"/>
  <c r="F32" i="8"/>
  <c r="E32" i="8"/>
  <c r="D31" i="8"/>
  <c r="D30" i="8"/>
  <c r="L29" i="8"/>
  <c r="K29" i="8"/>
  <c r="J29" i="8"/>
  <c r="I29" i="8"/>
  <c r="H29" i="8"/>
  <c r="G29" i="8"/>
  <c r="F29" i="8"/>
  <c r="E29" i="8"/>
  <c r="D28" i="8"/>
  <c r="D29" i="8" s="1"/>
  <c r="N27" i="8"/>
  <c r="M27" i="8"/>
  <c r="M26" i="8" s="1"/>
  <c r="L27" i="8"/>
  <c r="L26" i="8" s="1"/>
  <c r="K27" i="8"/>
  <c r="J27" i="8"/>
  <c r="J26" i="8" s="1"/>
  <c r="I27" i="8"/>
  <c r="H27" i="8"/>
  <c r="H26" i="8" s="1"/>
  <c r="G27" i="8"/>
  <c r="F27" i="8"/>
  <c r="D27" i="8" s="1"/>
  <c r="N26" i="8"/>
  <c r="K26" i="8"/>
  <c r="I26" i="8"/>
  <c r="G26" i="8"/>
  <c r="E26" i="8"/>
  <c r="J25" i="8"/>
  <c r="G25" i="8"/>
  <c r="D24" i="8"/>
  <c r="D23" i="8" s="1"/>
  <c r="N23" i="8"/>
  <c r="M23" i="8"/>
  <c r="L23" i="8"/>
  <c r="K23" i="8"/>
  <c r="J23" i="8"/>
  <c r="I23" i="8"/>
  <c r="H23" i="8"/>
  <c r="G23" i="8"/>
  <c r="F23" i="8"/>
  <c r="E23" i="8"/>
  <c r="D22" i="8"/>
  <c r="D21" i="8"/>
  <c r="D20" i="8" s="1"/>
  <c r="N20" i="8"/>
  <c r="M20" i="8"/>
  <c r="L20" i="8"/>
  <c r="K20" i="8"/>
  <c r="J20" i="8"/>
  <c r="I20" i="8"/>
  <c r="H20" i="8"/>
  <c r="G20" i="8"/>
  <c r="F20" i="8"/>
  <c r="E20" i="8"/>
  <c r="D19" i="8"/>
  <c r="N18" i="8"/>
  <c r="N12" i="8" s="1"/>
  <c r="M18" i="8"/>
  <c r="M12" i="8" s="1"/>
  <c r="L18" i="8"/>
  <c r="L17" i="8" s="1"/>
  <c r="K18" i="8"/>
  <c r="K12" i="8" s="1"/>
  <c r="J18" i="8"/>
  <c r="I18" i="8"/>
  <c r="I17" i="8" s="1"/>
  <c r="H18" i="8"/>
  <c r="H12" i="8" s="1"/>
  <c r="G18" i="8"/>
  <c r="G12" i="8" s="1"/>
  <c r="F18" i="8"/>
  <c r="F12" i="8" s="1"/>
  <c r="E18" i="8"/>
  <c r="E12" i="8" s="1"/>
  <c r="K17" i="8"/>
  <c r="H17" i="8"/>
  <c r="J16" i="8"/>
  <c r="J10" i="8" s="1"/>
  <c r="G16" i="8"/>
  <c r="E16" i="8"/>
  <c r="E10" i="8" s="1"/>
  <c r="D16" i="8"/>
  <c r="D15" i="8"/>
  <c r="N14" i="8"/>
  <c r="M14" i="8"/>
  <c r="L14" i="8"/>
  <c r="K14" i="8"/>
  <c r="J14" i="8"/>
  <c r="I14" i="8"/>
  <c r="H14" i="8"/>
  <c r="G14" i="8"/>
  <c r="F14" i="8"/>
  <c r="E14" i="8"/>
  <c r="D14" i="8"/>
  <c r="D13" i="8"/>
  <c r="J12" i="8"/>
  <c r="J8" i="8" s="1"/>
  <c r="I12" i="8"/>
  <c r="I8" i="8" s="1"/>
  <c r="N10" i="8"/>
  <c r="N9" i="8" s="1"/>
  <c r="M10" i="8"/>
  <c r="M9" i="8" s="1"/>
  <c r="L10" i="8"/>
  <c r="L9" i="8" s="1"/>
  <c r="K10" i="8"/>
  <c r="I10" i="8"/>
  <c r="H10" i="8"/>
  <c r="H9" i="8" s="1"/>
  <c r="G10" i="8"/>
  <c r="G9" i="8" s="1"/>
  <c r="F10" i="8"/>
  <c r="F9" i="8" s="1"/>
  <c r="K9" i="8"/>
  <c r="I9" i="8"/>
  <c r="D58" i="6"/>
  <c r="D13" i="6"/>
  <c r="D8" i="6"/>
  <c r="M11" i="8" l="1"/>
  <c r="M8" i="8"/>
  <c r="N11" i="8"/>
  <c r="N8" i="8"/>
  <c r="N6" i="8"/>
  <c r="J43" i="8"/>
  <c r="I11" i="8"/>
  <c r="J17" i="8"/>
  <c r="M17" i="8"/>
  <c r="M43" i="8"/>
  <c r="N17" i="8"/>
  <c r="D25" i="8"/>
  <c r="D75" i="8"/>
  <c r="D18" i="8"/>
  <c r="D17" i="8" s="1"/>
  <c r="I7" i="8"/>
  <c r="L43" i="8"/>
  <c r="L6" i="8" s="1"/>
  <c r="D60" i="8"/>
  <c r="J7" i="8"/>
  <c r="F26" i="8"/>
  <c r="D32" i="8"/>
  <c r="G43" i="8"/>
  <c r="G6" i="8" s="1"/>
  <c r="J76" i="8"/>
  <c r="J74" i="8" s="1"/>
  <c r="K6" i="8"/>
  <c r="G17" i="8"/>
  <c r="D58" i="8"/>
  <c r="D57" i="8"/>
  <c r="D10" i="8"/>
  <c r="E9" i="8"/>
  <c r="J11" i="8"/>
  <c r="J9" i="8"/>
  <c r="J6" i="8" s="1"/>
  <c r="K7" i="8"/>
  <c r="K11" i="8"/>
  <c r="K8" i="8"/>
  <c r="F74" i="8"/>
  <c r="D74" i="8" s="1"/>
  <c r="E43" i="8"/>
  <c r="E8" i="8"/>
  <c r="E7" i="8"/>
  <c r="E11" i="8"/>
  <c r="F43" i="8"/>
  <c r="F8" i="8"/>
  <c r="F11" i="8"/>
  <c r="F7" i="8"/>
  <c r="D26" i="8"/>
  <c r="F6" i="8"/>
  <c r="G8" i="8"/>
  <c r="G11" i="8"/>
  <c r="G7" i="8"/>
  <c r="H6" i="8"/>
  <c r="H8" i="8"/>
  <c r="H7" i="8"/>
  <c r="H11" i="8"/>
  <c r="I43" i="8"/>
  <c r="I6" i="8"/>
  <c r="E17" i="8"/>
  <c r="L12" i="8"/>
  <c r="D12" i="8" s="1"/>
  <c r="F17" i="8"/>
  <c r="K69" i="8"/>
  <c r="M59" i="8"/>
  <c r="D59" i="8" s="1"/>
  <c r="D55" i="8"/>
  <c r="D82" i="8"/>
  <c r="D81" i="8" s="1"/>
  <c r="M7" i="8"/>
  <c r="N7" i="8"/>
  <c r="D76" i="8" l="1"/>
  <c r="D11" i="8"/>
  <c r="D43" i="8"/>
  <c r="L11" i="8"/>
  <c r="L7" i="8"/>
  <c r="D7" i="8" s="1"/>
  <c r="L8" i="8"/>
  <c r="D8" i="8" s="1"/>
  <c r="M6" i="8"/>
  <c r="E6" i="8"/>
  <c r="D6" i="8" s="1"/>
  <c r="D9" i="8"/>
</calcChain>
</file>

<file path=xl/sharedStrings.xml><?xml version="1.0" encoding="utf-8"?>
<sst xmlns="http://schemas.openxmlformats.org/spreadsheetml/2006/main" count="1160" uniqueCount="518">
  <si>
    <r>
      <rPr>
        <b/>
        <sz val="14"/>
        <rFont val="Times New Roman"/>
        <family val="1"/>
      </rPr>
      <t xml:space="preserve">KẾ HOẠCH CÁC CHỈ TIÊU KINH TẾ-XÃ HỘI CHỦ YẾU NĂM 2023
</t>
    </r>
    <r>
      <rPr>
        <i/>
        <sz val="12"/>
        <rFont val="Times New Roman"/>
        <family val="1"/>
      </rPr>
      <t>(Kèm theo Quyết định số 793/QĐ-UBND ngày 09 tháng 12 năm 2022 của Ủy ban nhân dân tỉnh)</t>
    </r>
  </si>
  <si>
    <t>TT</t>
  </si>
  <si>
    <t>CHỈ TIÊU</t>
  </si>
  <si>
    <t>ĐƠN VỊ</t>
  </si>
  <si>
    <t>KẾ HOẠCH NĂM 2023</t>
  </si>
  <si>
    <t>I</t>
  </si>
  <si>
    <t>CHỈ TIÊU KINH TẾ</t>
  </si>
  <si>
    <t>Giá trị tổng sản phẩm trên địa bàn tỉnh (GRDP)</t>
  </si>
  <si>
    <t>*</t>
  </si>
  <si>
    <t>Theo giá so sánh 2010</t>
  </si>
  <si>
    <t>-</t>
  </si>
  <si>
    <t>Nông- lâm- ngư nghiệp</t>
  </si>
  <si>
    <t>Tỷ đồng</t>
  </si>
  <si>
    <t>Công nghiệp, xây dựng</t>
  </si>
  <si>
    <t>Dịch vụ</t>
  </si>
  <si>
    <t>Thuế sản phẩm trừ trợ cấp sản phẩm</t>
  </si>
  <si>
    <t>Theo giá hiện hành</t>
  </si>
  <si>
    <t>Nông, lâm nghiệp và thuỷ sản</t>
  </si>
  <si>
    <t xml:space="preserve">Tỷ đồng </t>
  </si>
  <si>
    <t>Công nghiệp và xây dựng</t>
  </si>
  <si>
    <t>GRDP bình quân đầu người</t>
  </si>
  <si>
    <t>Triệu đồng/người</t>
  </si>
  <si>
    <t>&gt;57</t>
  </si>
  <si>
    <t>Tốc độ tăng GRDP</t>
  </si>
  <si>
    <t>%</t>
  </si>
  <si>
    <t>&gt;=10</t>
  </si>
  <si>
    <t>Cơ cấu kinh tế</t>
  </si>
  <si>
    <t>Nông, lâm nghiệp, thủy sản</t>
  </si>
  <si>
    <t>19-20</t>
  </si>
  <si>
    <t>31-32</t>
  </si>
  <si>
    <t>41-42</t>
  </si>
  <si>
    <t>Thuế, trợ cấp sản phẩm</t>
  </si>
  <si>
    <t>8-9</t>
  </si>
  <si>
    <t>Nông nghiệp</t>
  </si>
  <si>
    <t>5.1</t>
  </si>
  <si>
    <t>Trồng trọt</t>
  </si>
  <si>
    <t>a.</t>
  </si>
  <si>
    <t>Diện tích</t>
  </si>
  <si>
    <t xml:space="preserve">Lúa </t>
  </si>
  <si>
    <t>Ha</t>
  </si>
  <si>
    <t>+</t>
  </si>
  <si>
    <t>Lúa đông xuân</t>
  </si>
  <si>
    <t>"</t>
  </si>
  <si>
    <t>Lúa mùa</t>
  </si>
  <si>
    <t>Cà phê</t>
  </si>
  <si>
    <t>Diện tích trồng mới</t>
  </si>
  <si>
    <t>Diện tích kinh doanh</t>
  </si>
  <si>
    <t>Cao su</t>
  </si>
  <si>
    <t>Sắn</t>
  </si>
  <si>
    <t>Mía</t>
  </si>
  <si>
    <t>Ngô</t>
  </si>
  <si>
    <t xml:space="preserve">Cây ăn quả </t>
  </si>
  <si>
    <t>Trong đó, trồng mới</t>
  </si>
  <si>
    <t>Cây Mắc ca</t>
  </si>
  <si>
    <t>b.</t>
  </si>
  <si>
    <t>Sản lượng sản phẩm chủ yếu</t>
  </si>
  <si>
    <t>Sản lượng lương thực có hạt</t>
  </si>
  <si>
    <t>Tấn</t>
  </si>
  <si>
    <t>Thóc</t>
  </si>
  <si>
    <t>Cà phê nhân</t>
  </si>
  <si>
    <t>Cao su mủ tươi</t>
  </si>
  <si>
    <t>Mía cây</t>
  </si>
  <si>
    <t>5.2</t>
  </si>
  <si>
    <t>Cây dược liệu</t>
  </si>
  <si>
    <t>Sâm Ngọc linh</t>
  </si>
  <si>
    <t>Cây dược liệu khác</t>
  </si>
  <si>
    <t>5.3</t>
  </si>
  <si>
    <t>Chăn nuôi</t>
  </si>
  <si>
    <t>Tổng đàn</t>
  </si>
  <si>
    <t>Con</t>
  </si>
  <si>
    <t>Đàn trâu</t>
  </si>
  <si>
    <t>Đàn bò</t>
  </si>
  <si>
    <t>Đàn lợn</t>
  </si>
  <si>
    <t>Sản phẩm chăn nuôi chủ yếu</t>
  </si>
  <si>
    <t>Thịt hơi các loại</t>
  </si>
  <si>
    <t>Trong đó: Thịt lợn</t>
  </si>
  <si>
    <t>5.4</t>
  </si>
  <si>
    <t>Lâm nghiệp</t>
  </si>
  <si>
    <t>Trồng mới rừng</t>
  </si>
  <si>
    <t>Tỷ lệ độ che phủ rừng (có tính cây cao su)</t>
  </si>
  <si>
    <t>5.5</t>
  </si>
  <si>
    <t>Thủy sản</t>
  </si>
  <si>
    <t>Diện tích nuôi ao hồ nhỏ</t>
  </si>
  <si>
    <t>Sản lượng khai thác</t>
  </si>
  <si>
    <t>Sản lượng nuôi trồng</t>
  </si>
  <si>
    <t>Công nghiệp</t>
  </si>
  <si>
    <t>Khai thác đá, cát, sỏi các loại</t>
  </si>
  <si>
    <t>m3</t>
  </si>
  <si>
    <t>Tinh bột sắn</t>
  </si>
  <si>
    <t>Đường</t>
  </si>
  <si>
    <t>Gỗ cưa hoặc xẻ (trừ gỗ xẻ tà vẹt)</t>
  </si>
  <si>
    <t>Điện sản xuất</t>
  </si>
  <si>
    <t>Triệu Kw/h</t>
  </si>
  <si>
    <t xml:space="preserve">Điện thương phẩm </t>
  </si>
  <si>
    <t>Nước máy</t>
  </si>
  <si>
    <t>1000 m3</t>
  </si>
  <si>
    <t>Tổng mức bán lẻ hàng hóa và doanh thu dịch vụ</t>
  </si>
  <si>
    <t>Du lịch</t>
  </si>
  <si>
    <t>Tổng lượt khách</t>
  </si>
  <si>
    <t>L/khách</t>
  </si>
  <si>
    <t>Khách quốc tế</t>
  </si>
  <si>
    <t>Khách nội địa</t>
  </si>
  <si>
    <t>Tổng doanh thu chuyên ngành</t>
  </si>
  <si>
    <t>Số xã đạt chuẩn nông thôn mới</t>
  </si>
  <si>
    <t>Xã</t>
  </si>
  <si>
    <t>Trong đó số xã đạt chuẩn NTM trong năm</t>
  </si>
  <si>
    <t>xã</t>
  </si>
  <si>
    <t>Sản phẩm tham gia vào chuỗi giá trị các sản phẩm quốc gia trong năm</t>
  </si>
  <si>
    <t>Sản phẩm</t>
  </si>
  <si>
    <t>Thu ngân sách địa phương</t>
  </si>
  <si>
    <t>Chi ngân sách địa phương (Nhiệm vụ chi)</t>
  </si>
  <si>
    <t>Tổng kim ngạch xuất khẩu trên địa bàn</t>
  </si>
  <si>
    <t>Triệu USD</t>
  </si>
  <si>
    <t xml:space="preserve">Tổng kim ngạch nhập khẩu </t>
  </si>
  <si>
    <t>Thứ hạng chỉ số năng lực cạnh tranh cấp tỉnh (PCI)</t>
  </si>
  <si>
    <t>Thứ hạng</t>
  </si>
  <si>
    <t>Tăng 5 bậc so với năm 2022</t>
  </si>
  <si>
    <t>Chỉ số hiệu quả quản trị và hành chính công cấp tỉnh (PAPI)</t>
  </si>
  <si>
    <t>Thứ hạng Chỉ số cải cách hành chính (PAR INDEX)</t>
  </si>
  <si>
    <t>Thứ hạng Chỉ hài lòng về sự phục vụ hành chính (SIPAS)</t>
  </si>
  <si>
    <t>Tổng vốn đầu tư toàn xã hội</t>
  </si>
  <si>
    <t>Trong đó: Vốn đầu tư khu vực tư nhân</t>
  </si>
  <si>
    <t>Phát triển doanh nghiệp</t>
  </si>
  <si>
    <t xml:space="preserve">Số doanh nghiệp đang hoạt động </t>
  </si>
  <si>
    <t>Doanh nghiệp</t>
  </si>
  <si>
    <t xml:space="preserve">Thành lập mới doanh nghiệp </t>
  </si>
  <si>
    <t>Tổng số vốn đăng ký thành lập mới</t>
  </si>
  <si>
    <t>Hợp tác xã</t>
  </si>
  <si>
    <t>Tổng số  hợp tác xã</t>
  </si>
  <si>
    <t>Số hợp tác xã thành lập mới</t>
  </si>
  <si>
    <t>Tổng số lao động thường xuyên trong hợp tác xã</t>
  </si>
  <si>
    <t>Người</t>
  </si>
  <si>
    <t>Tỷ lệ hộ dân tộc thiểu số tham gia vào hợp tác xã</t>
  </si>
  <si>
    <t xml:space="preserve">Tổ hợp tác </t>
  </si>
  <si>
    <t>Tổng số tổ hợp tác</t>
  </si>
  <si>
    <t>Tổ hợp tác</t>
  </si>
  <si>
    <t xml:space="preserve">Tổng số thành viên tổ hợp tác </t>
  </si>
  <si>
    <t>Thành viên</t>
  </si>
  <si>
    <t>II</t>
  </si>
  <si>
    <t>CHỈ TIÊU VĂN HÓA - XÃ HỘI</t>
  </si>
  <si>
    <t>Dân số</t>
  </si>
  <si>
    <t>Dân số trung bình</t>
  </si>
  <si>
    <t>Tốc độ tăng dân số tự nhiên</t>
  </si>
  <si>
    <t>&lt;1,2</t>
  </si>
  <si>
    <t>Tuổi thọ trung bình</t>
  </si>
  <si>
    <t>Tuổi</t>
  </si>
  <si>
    <t>Tỷ số giới tính của trẻ em mới sinh</t>
  </si>
  <si>
    <t>Số bé trai/100 bé gái</t>
  </si>
  <si>
    <t>Lao động và việc làm</t>
  </si>
  <si>
    <r>
      <rPr>
        <sz val="11"/>
        <rFont val="Arial Narrow"/>
        <family val="2"/>
      </rPr>
      <t>Số người được giải quyết việc làm (</t>
    </r>
    <r>
      <rPr>
        <i/>
        <sz val="11"/>
        <rFont val="Arial Narrow"/>
        <family val="2"/>
      </rPr>
      <t>tăng thêm trong năm</t>
    </r>
    <r>
      <rPr>
        <sz val="11"/>
        <rFont val="Arial Narrow"/>
        <family val="2"/>
      </rPr>
      <t>)</t>
    </r>
  </si>
  <si>
    <t xml:space="preserve">Tỷ lệ lao động qua đào tạo </t>
  </si>
  <si>
    <t xml:space="preserve">Trong đó, tỷ lệ lao động được đào tạo nghề </t>
  </si>
  <si>
    <t>Giảm nghèo theo chuẩn nghèo tiếp cận đa chiều</t>
  </si>
  <si>
    <t>Số hộ nghèo</t>
  </si>
  <si>
    <t>Hộ</t>
  </si>
  <si>
    <t xml:space="preserve">Tỷ lệ hộ nghèo </t>
  </si>
  <si>
    <t>Số hộ cận nghèo</t>
  </si>
  <si>
    <t>Tỷ lệ hộ cận nghèo</t>
  </si>
  <si>
    <t>Giáo dục và Đào tạo</t>
  </si>
  <si>
    <t>Tổng số học sinh đầu năm học</t>
  </si>
  <si>
    <t>Học sinh</t>
  </si>
  <si>
    <t>Nhà trẻ</t>
  </si>
  <si>
    <t>Mẫu giáo</t>
  </si>
  <si>
    <t>Tiểu học</t>
  </si>
  <si>
    <t>Trung học cơ sở</t>
  </si>
  <si>
    <t>Trung học phổ thông</t>
  </si>
  <si>
    <t>Tỷ lệ học sinh đi học đúng độ tuổi</t>
  </si>
  <si>
    <t>Tỷ lệ học sinh tốt nghiệp trung học cơ sở, trung học phổ thông chuyển sang học nghề</t>
  </si>
  <si>
    <t>Tỷ lệ trường đạt chuẩn quốc gia</t>
  </si>
  <si>
    <t>Mầm non</t>
  </si>
  <si>
    <t>Trung học Cơ sở</t>
  </si>
  <si>
    <t>Y tế</t>
  </si>
  <si>
    <r>
      <rPr>
        <sz val="11"/>
        <rFont val="Arial Narrow"/>
        <family val="2"/>
      </rPr>
      <t xml:space="preserve">Tỷ lệ bao phủ y tế </t>
    </r>
    <r>
      <rPr>
        <i/>
        <sz val="11"/>
        <rFont val="Arial Narrow"/>
        <family val="2"/>
      </rPr>
      <t>(Số liệu của KH thực hiện 2022 theo QĐ của Thủ tướng chính phủ)</t>
    </r>
  </si>
  <si>
    <t>Tỷ lệ bao phủ BHXH</t>
  </si>
  <si>
    <t>Tỷ lệ bao phủ bảo hiểm thất nghiệp</t>
  </si>
  <si>
    <t>Số giường bệnh/10.000 dân (không tính giường trạm y tế xã)</t>
  </si>
  <si>
    <t>Giường</t>
  </si>
  <si>
    <t>Số bác sỹ/10.000 dân</t>
  </si>
  <si>
    <t>Bác sỹ</t>
  </si>
  <si>
    <t xml:space="preserve">Tỷ lệ xã đạt Bộ tiêu chí  quốc gia về y tế xã </t>
  </si>
  <si>
    <t>Tỷ lệ trạm y tế xã, phường, thị trấn có bác sỹ làm việc</t>
  </si>
  <si>
    <t>Tỷ lệ trẻ em &lt; 5 tuổi suy dinh dưỡng thể thấp còi</t>
  </si>
  <si>
    <t>Văn hoá, thể thao, thông tin</t>
  </si>
  <si>
    <t>Tỷ lệ xã, phường, thị trấn có nhà văn hóa</t>
  </si>
  <si>
    <t>Tỷ lệ thôn, làng, tổ dân phố đạt danh hiệu văn hóa</t>
  </si>
  <si>
    <t>Tỷ lệ hộ dân được sử dụng điện</t>
  </si>
  <si>
    <t>Tỷ lệ hộ dân tộc thiểu số có đất ở</t>
  </si>
  <si>
    <t>Tỷ lệ hộ dân tộc thiểu số có đất sản xuất</t>
  </si>
  <si>
    <t>III</t>
  </si>
  <si>
    <t>CHỈ TIÊU MÔI TRUÒNG</t>
  </si>
  <si>
    <t>Tỷ lệ rác thải sinh hoạt (thành thị và nông thôn) được thu gom và xử lý</t>
  </si>
  <si>
    <t>Tỷ lệ người dân đô thị sử dụng nước sạch</t>
  </si>
  <si>
    <t>Tỷ lệ dân số nông thôn được cung cấp nước hợp vệ sinh</t>
  </si>
  <si>
    <t>Tỷ lệ khu công nghiệp, khu chế xuất đang hoạt động có hệ thống xử lý nước thải tập trung đạt tiêu chuẩn môi trường</t>
  </si>
  <si>
    <t>Tỷ lệ cơ sở sản xuất kinh doanh đạt tiêu chuẩn về môi trường</t>
  </si>
  <si>
    <t>Tỷ lệ xử lý triệt để cơ sở gây ô nhiễm môi trường nghiêm trọng</t>
  </si>
  <si>
    <t>VI</t>
  </si>
  <si>
    <t>CHỈ TIÊU QUỐC PHÒNG, AN NINH</t>
  </si>
  <si>
    <t>Tỷ lệ giải quyết tố giác, tin báo về tội phạm, kiến nghị khởi tố</t>
  </si>
  <si>
    <t>&gt;=90</t>
  </si>
  <si>
    <t>Tỷ lệ điều tra, khám phá án</t>
  </si>
  <si>
    <t>&gt;=82</t>
  </si>
  <si>
    <t>Trong đó, án đặc biệt quan trọng</t>
  </si>
  <si>
    <t>Tỷ lệ giao quân</t>
  </si>
  <si>
    <t>Tỷ lệ xã, phường, thị trấn mạnh về phong trào toàn dân bảo vệ an ninh Tổ quốc.</t>
  </si>
  <si>
    <t>&gt;=71</t>
  </si>
  <si>
    <t>Tỷ lệ xã, phường, thị trấn, khu dân cư, cơ quan, trường học đạt tiêu chuẩn an toàn về an ninh trật tự</t>
  </si>
  <si>
    <t>&gt;=80</t>
  </si>
  <si>
    <t>Tỷ lệ tội phạm về trật tự xã hội</t>
  </si>
  <si>
    <t>Giảm 5%</t>
  </si>
  <si>
    <t>KẾ HOẠCH SẢN XUẤT NÔNG LÂM NGHIỆP - THỦY SẢN THEO ĐỊA BÀN NĂM 2023</t>
  </si>
  <si>
    <t>(Kèm theo Quyết định số 793/QĐ-UBND ngày 09 tháng 12 năm 2022 của Ủy ban nhân dân tỉnh)</t>
  </si>
  <si>
    <t>STT</t>
  </si>
  <si>
    <t>Chỉ tiêu</t>
  </si>
  <si>
    <t>ĐVT</t>
  </si>
  <si>
    <t>Tổng cộng</t>
  </si>
  <si>
    <t>TP Kon Tum</t>
  </si>
  <si>
    <t>Huyện
Đăk Hà</t>
  </si>
  <si>
    <t>Huyện
Đăk Tô</t>
  </si>
  <si>
    <t>Huyện
Đăk Glei</t>
  </si>
  <si>
    <t>Huyện
Ngọc Hồi</t>
  </si>
  <si>
    <t>Huyện
Kon Rẫy</t>
  </si>
  <si>
    <t>Huyện
Kon Plông</t>
  </si>
  <si>
    <t>Huyện
Sa Thầy</t>
  </si>
  <si>
    <t>Huyện Tu Mơ Rông</t>
  </si>
  <si>
    <t>Huyện
Ia H'Drai</t>
  </si>
  <si>
    <t>A</t>
  </si>
  <si>
    <t>TRỒNG TRỌT</t>
  </si>
  <si>
    <t>Tổng diện tích gieo trồng một số cây trồng chính</t>
  </si>
  <si>
    <t>Tổng sản lượng lương thực có hạt</t>
  </si>
  <si>
    <t>Trong đó: Thóc</t>
  </si>
  <si>
    <t>Cây lương thực</t>
  </si>
  <si>
    <t>1.1</t>
  </si>
  <si>
    <t>Lúa cả năm</t>
  </si>
  <si>
    <t xml:space="preserve">   Năng suất</t>
  </si>
  <si>
    <t>Tạ/ha</t>
  </si>
  <si>
    <t xml:space="preserve">   Sản lượng</t>
  </si>
  <si>
    <t>a</t>
  </si>
  <si>
    <t>Lúa Đông Xuân</t>
  </si>
  <si>
    <t>b</t>
  </si>
  <si>
    <t>Lúa ruộng</t>
  </si>
  <si>
    <t>Lúa rẫy</t>
  </si>
  <si>
    <t>1.2</t>
  </si>
  <si>
    <t>Ngô cả năm</t>
  </si>
  <si>
    <t>Ngô vụ Đông Xuân</t>
  </si>
  <si>
    <t>Ngô vụ mùa</t>
  </si>
  <si>
    <t xml:space="preserve"> </t>
  </si>
  <si>
    <t>Cây rau, đậu</t>
  </si>
  <si>
    <t xml:space="preserve">   Rau các loại</t>
  </si>
  <si>
    <t xml:space="preserve">   Đậu các loại</t>
  </si>
  <si>
    <t xml:space="preserve">Cây Mía </t>
  </si>
  <si>
    <t>Cây lâu năm</t>
  </si>
  <si>
    <t>Tr.đó: DT trồng mới</t>
  </si>
  <si>
    <t xml:space="preserve">         DT cà phê tái canh</t>
  </si>
  <si>
    <t xml:space="preserve">         DT cho thu hoạch</t>
  </si>
  <si>
    <t>Cây ăn quả</t>
  </si>
  <si>
    <t xml:space="preserve">Cây dược liệu </t>
  </si>
  <si>
    <t>6.1</t>
  </si>
  <si>
    <t>Sâm Ngọc Linh</t>
  </si>
  <si>
    <t xml:space="preserve">    - DT trồng mới của người dân</t>
  </si>
  <si>
    <t xml:space="preserve">    - DT trồng mới của doanh nghiệp</t>
  </si>
  <si>
    <t>6.2</t>
  </si>
  <si>
    <t>Cây Dược liệu khác</t>
  </si>
  <si>
    <t>B</t>
  </si>
  <si>
    <t>CHĂN NUÔI</t>
  </si>
  <si>
    <t>Trâu</t>
  </si>
  <si>
    <t>Bò</t>
  </si>
  <si>
    <t>Lợn</t>
  </si>
  <si>
    <t>C</t>
  </si>
  <si>
    <t>THỦY SẢN</t>
  </si>
  <si>
    <t>Tổng sản lượng thủy sản</t>
  </si>
  <si>
    <t>Nuôi trồng thủy sản</t>
  </si>
  <si>
    <t>Sản lượng nuôi trồng thủy sản</t>
  </si>
  <si>
    <t>83,3</t>
  </si>
  <si>
    <t>Diện tích nuôi mặt nước lớn</t>
  </si>
  <si>
    <t>43,3</t>
  </si>
  <si>
    <t>1.3</t>
  </si>
  <si>
    <t>Tổng số lồng nuôi thủy sản</t>
  </si>
  <si>
    <t>Lồng</t>
  </si>
  <si>
    <t>Tạ/lồng</t>
  </si>
  <si>
    <t>12,5</t>
  </si>
  <si>
    <t>Khai thác thủy sản</t>
  </si>
  <si>
    <t>D</t>
  </si>
  <si>
    <t>LÂM NGHIỆP</t>
  </si>
  <si>
    <t xml:space="preserve"> Trồng mới rừng</t>
  </si>
  <si>
    <t>UBND các huyện, thành phố trồng</t>
  </si>
  <si>
    <t>Các BQL rừng phòng hộ, đặc dụng, Công ty TNHH MTV Lâm nghiệp trồng</t>
  </si>
  <si>
    <t>KẾ HOẠCH TRỒNG MỚI RỪNG NĂM 2023</t>
  </si>
  <si>
    <t>ĐVT: Ha</t>
  </si>
  <si>
    <t>Đơn vị, địa phương</t>
  </si>
  <si>
    <t>2.1</t>
  </si>
  <si>
    <t>Ban Quản lý Vườn quốc gia Chư Mom Ray</t>
  </si>
  <si>
    <t>2.2</t>
  </si>
  <si>
    <t>Ban Quản lý khu BTTN Ngọc Linh</t>
  </si>
  <si>
    <t>2.3</t>
  </si>
  <si>
    <t>Ban Quản lý rừng phòng hộ Đăk Hà</t>
  </si>
  <si>
    <t>2.4</t>
  </si>
  <si>
    <t>Ban Quản lý rừng phòng hộ Đăk Glei</t>
  </si>
  <si>
    <t>2.5</t>
  </si>
  <si>
    <t>Ban Quản lý rừng phòng hộ Tu Mơ Rông</t>
  </si>
  <si>
    <t>2.6</t>
  </si>
  <si>
    <t>Ban Quản lý rừng phòng hộ Kon Rẫy</t>
  </si>
  <si>
    <t>2.7</t>
  </si>
  <si>
    <t>Ban Quản lý rừng phòng hộ Thạch Nham</t>
  </si>
  <si>
    <t>2.8</t>
  </si>
  <si>
    <t>Công ty TNHH MTV Lâm nghiệp Đăk Tô</t>
  </si>
  <si>
    <t>2.9</t>
  </si>
  <si>
    <t>Công ty TNHH MTV Lâm nghiệp Ngọc Hồi</t>
  </si>
  <si>
    <t>2.10</t>
  </si>
  <si>
    <t>Công ty TNHH MTV Lâm nghiệp Đăk Glei</t>
  </si>
  <si>
    <t>2.11</t>
  </si>
  <si>
    <t>Công ty TNHH MTV Lâm nghiệp Kon Rẫy</t>
  </si>
  <si>
    <t>2.12</t>
  </si>
  <si>
    <t>Công ty TNHH MTV Lâm nghiệp Kon Plông</t>
  </si>
  <si>
    <t>KẾ HOẠCH PHÁT TRIỂN SẢN PHẨM CÔNG NGHIỆP
VÀ TIỂU THỦ CÔNG NGHIỆP CHỦ YẾU NĂM 2023</t>
  </si>
  <si>
    <t>Số
 TT</t>
  </si>
  <si>
    <t>Đơn vị tính</t>
  </si>
  <si>
    <t>Tổng số</t>
  </si>
  <si>
    <t>Chia ra</t>
  </si>
  <si>
    <t>Nhà nước</t>
  </si>
  <si>
    <t>Ngoài nhà nước</t>
  </si>
  <si>
    <r>
      <rPr>
        <b/>
        <sz val="11"/>
        <rFont val="Arial Narrow"/>
        <family val="2"/>
      </rPr>
      <t xml:space="preserve">Giá trị sản xuất công nghiệp </t>
    </r>
    <r>
      <rPr>
        <i/>
        <sz val="11"/>
        <rFont val="Arial Narrow"/>
        <family val="2"/>
      </rPr>
      <t>(giá cố định 2010)</t>
    </r>
  </si>
  <si>
    <t>Công nghiệp khai khoáng</t>
  </si>
  <si>
    <t>Công nghiệp chế biến, chế tạo</t>
  </si>
  <si>
    <t>Sản xuất và phân phối điện, nước</t>
  </si>
  <si>
    <t>Các sản phẩm chủ yếu</t>
  </si>
  <si>
    <t>M3</t>
  </si>
  <si>
    <t xml:space="preserve">Đường </t>
  </si>
  <si>
    <t>1000 M3</t>
  </si>
  <si>
    <t xml:space="preserve">Tỷ lệ trẻ khuyết tật học hòa nhập trong các cơ sở giáo dục </t>
  </si>
  <si>
    <t>3.1</t>
  </si>
  <si>
    <t>3.2</t>
  </si>
  <si>
    <t>Biểu số:      /KH</t>
  </si>
  <si>
    <t>KẾ HOẠCH PHÁT TRIỂN SỰ NGHIỆP</t>
  </si>
  <si>
    <t>LAO ĐỘNG VÀ CÁC VẤN ĐỀ VĂN HÓA XÃ HỘI NĂM 2024</t>
  </si>
  <si>
    <t>Kế hoạch năm 2024</t>
  </si>
  <si>
    <t>Ghi chú</t>
  </si>
  <si>
    <t>Tỷ lệ hộ nghèo theo chuẩn nghèo tiếp cận đa chiều giảm ít nhất</t>
  </si>
  <si>
    <t>3-4</t>
  </si>
  <si>
    <t>Trợ cấp xã hội thường xuyên</t>
  </si>
  <si>
    <t xml:space="preserve">Số xã, phường, thị trấn triển khai chương trình hành động vì  trẻ em </t>
  </si>
  <si>
    <t>Tỷ lệ trẻ em nhận trợ giúp xã hội bằng tiền mặt (giới tính, tuổi, dân tộc, khu vực nông thôn, thành thị)</t>
  </si>
  <si>
    <t>Tỷ lệ trẻ em khuyết tật từ 2-15 tuổi có giấy chứng nhận khuyết tật</t>
  </si>
  <si>
    <t>Số người được quản lý cai nghiện ma tuý  (Cai nghiện bắt buộc theo Quyết định của Tòa án tại Cơ sở tư vấn và điều trị cai nghiện ma túy tại tỉnh Gia Lai)</t>
  </si>
  <si>
    <t xml:space="preserve">Số lao động xuất khẩu </t>
  </si>
  <si>
    <t>Số xã, phường phù hợp với trẻ em</t>
  </si>
  <si>
    <t>Số trẻ em có hoàn cảnh đặc biệt được chăm sóc</t>
  </si>
  <si>
    <t>Cháu</t>
  </si>
  <si>
    <t>Tỷ lệ người được tạo việc làm mới hàng năm ít nhất cho mỗi giới</t>
  </si>
  <si>
    <t xml:space="preserve">Số chuyên mục tuyên truyền về bình đẳng giới trên hệ thống thông tin cơ sở ít nhất hàng tháng tại các xã, phường, thị trấn </t>
  </si>
  <si>
    <t>Chuyên mục</t>
  </si>
  <si>
    <t>Tỷ lệ cán bộ, công chức, viên chức làm công tác bình đẳng giới và sự tiến bộ của phụ nữ ở các cấp, các ngành được tập huấn nghiệp vụ ít nhất một lần/năm</t>
  </si>
  <si>
    <t xml:space="preserve">Tổng số trẻ em có hoàn cảnh đặc biệt hưởng trợ cấp tại cộng đồng </t>
  </si>
  <si>
    <t>Trẻ em</t>
  </si>
  <si>
    <t xml:space="preserve">Số trẻ em không nơi nương tựa được nuôi dưỡng tại cộng đồng </t>
  </si>
  <si>
    <t>Tỷ lệ số nạn nhân của bạo lực gia đình được tiếp cận các hoạt động hỗ trợ về phòng ngừa bạo lực gia đình, tư vấn về pháp lý, chăm sóc y tế, bảo vệ sự an toàn cho nạn nhân</t>
  </si>
  <si>
    <t>Tỷ lệ số người có hành vi bạo lực gia đình được tiếp cận các hoạt động hỗ trợ về phòng, ngừa, giáo dục chuyển đổi hành vi</t>
  </si>
  <si>
    <t>Tỷ lệ số hộ gia đình có bạo lực gia đình trung bình giảm</t>
  </si>
  <si>
    <t>Tỷ lệ số hộ gia đình được tiếp cận thông tin về phòng, chống bạo lực gia đình</t>
  </si>
  <si>
    <t>Tỷ lệ người tham gia luyện tập thể dục, thể thao thường xuyên</t>
  </si>
  <si>
    <t>Tỷ lệ gia đình tham gia luyện tập thể dục thể thao thường xuyên</t>
  </si>
  <si>
    <t xml:space="preserve">Tỷ lệ giáo viên, nhân viên nuôi dưỡng tại các cơ sở giáo dục mầm non có khả năng tư vấn về chăm sóc trẻ nhỏ tương tác sớm </t>
  </si>
  <si>
    <t>Tỷ lệ các cơ sở giáo dục có hạ tầng nước sạch vệ sinh đạt chuẩn quốc gia</t>
  </si>
  <si>
    <t xml:space="preserve">+ Mầm non </t>
  </si>
  <si>
    <t>+ Phổ thông</t>
  </si>
  <si>
    <t>Tỷ lệ cán bộ quản lý giáo dục, giáo viên mầm non có kiến thức và kỹ năng triển khai dạy và học phát triển tình cảm xã hội cho trẻ mầm non</t>
  </si>
  <si>
    <t xml:space="preserve">+ Tiểu học </t>
  </si>
  <si>
    <t>+ Thanh thiếu niên trong độ tuổi phổ cập giáo dục trung học cơ sở (không có thống kê riêng số người trong độ tuổi THCS, THPT khuyết tật)</t>
  </si>
  <si>
    <t>Tỷ lệ trường có chương trình giáo dục cơ bản về giới tính, phòng chống bạo lực, xâm hại; cung cấp kiến thức về HIV</t>
  </si>
  <si>
    <t>Nhiệm vụ/giải pháp thực hiện</t>
  </si>
  <si>
    <t>Đơn vị chủ trì</t>
  </si>
  <si>
    <t>Cơ quan, đơn vị phối hợp</t>
  </si>
  <si>
    <t>Hình thức/Kết quả thực hiện/ Dự thảo</t>
  </si>
  <si>
    <t>Quyết định số 1164/QĐ-BGDĐT ngày 26 tháng 4 năm 2025 của Bộ trưởng Bộ Giáo dục và Đào tạo</t>
  </si>
  <si>
    <t>Các đơn vị có liên quan</t>
  </si>
  <si>
    <t>Hoàn thiện thể chế trong giáo dục và đào tạo</t>
  </si>
  <si>
    <t>Các sở ngành, cơ quan liên quan</t>
  </si>
  <si>
    <t>Thường xuyên, hằng năm</t>
  </si>
  <si>
    <t>Các văn bản góp ý</t>
  </si>
  <si>
    <t>Các văn bản góp ý; các văn bản triển khai</t>
  </si>
  <si>
    <t>Nghị quyết số 51/NQ-CP ngày 18 tháng 3 năm 2025 của Chính phủ triển khai thực hiện Chương trình hành động của Chính phủ thực hiện  Kết luận 91-KH/TW của Bộ Chính trị</t>
  </si>
  <si>
    <t>Sau khi Thủ tướng Chính phủ phê duyệt Đề án</t>
  </si>
  <si>
    <t>Sau khi Bộ GDĐT triển khai</t>
  </si>
  <si>
    <t>Đổi mới quản lý giáo dục và quản trị nhà trường</t>
  </si>
  <si>
    <t>Các đơn vị thuộc Sở theo chức năng nhiệm vụ và các đơn vị có liên quan</t>
  </si>
  <si>
    <t>Các văn bản góp ý; Báo cáo/Văn bản chỉ đạo, hướng dẫn</t>
  </si>
  <si>
    <t>Thực hiện công bằng trong tiếp cận giáo dục</t>
  </si>
  <si>
    <t>Đổi mới nội dung, phương pháp dạy học, kiểm tra và đánh giá chất lượng giáo dục</t>
  </si>
  <si>
    <t>Xây dựng Đề án phổ cập giáo dục mầm non cho trẻ em mẫu giáo từ 3 đến 5 tuổi</t>
  </si>
  <si>
    <t>Xây dựng Đề án phát triển giáo dục mầm non giai đoạn 2026 - 2030, định hướng đến năm 2045</t>
  </si>
  <si>
    <t>Phát triển đội ngũ nhà giáo và cán bộ quản lý giáo dục</t>
  </si>
  <si>
    <t>Các đơn vị thuộc Sở theo chức năng nhiệm vụ chủ động tham mưu triển khai</t>
  </si>
  <si>
    <t xml:space="preserve">Các văn bản góp ý; Báo cáo/Văn bản chỉ đạo, hướng dẫn;
</t>
  </si>
  <si>
    <t>(Kèm theo Kế hoạch Số:       /KH-SGDĐT, ngày      tháng 8 năm 2025 của Sở Giáo dục và Đào tạo Quảng Ngãi)</t>
  </si>
  <si>
    <t>Tham mưu Nghị quyết phổ cập GDMN cho trẻ em từ 3 đến 5 tuổi tỉnh Quảng Ngãi. Xây dựng Đề án phổ cập giáo dục mầm non cho trẻ em mẫu giáo từ 3 đến 5 tuổi trên địa bàn tỉnh Quảng Ngãi.</t>
  </si>
  <si>
    <t xml:space="preserve">Xây dựng Đề án đảm bảo điều kiện để thực hiện giáo dục tiểu học là giáo dục bắt buộc theo Luật Giáo dục năm 2019. </t>
  </si>
  <si>
    <t>Tham mưu Ủy ban nhân dân tỉnh điều chỉnh, bổ sung Kế hoạch số 106/KH-UBND ngày 10/5/2023 của UBND tỉnh Kế hoạch thực hiện Chương trình "Hỗ trợ phát triển giáo dục mầm non vùng khó khăn giai đoạn 2023-2030" trên địa bàn tỉnh Quảng Ngãi.</t>
  </si>
  <si>
    <t>Phòng GDMNTH</t>
  </si>
  <si>
    <t>Phụ lục 03</t>
  </si>
  <si>
    <t>Triển khai thực hiện quản trị (hồ sơ quản trị, sổ sách, kế hoạch giáo dục nhà trường, kế hoạch tổ chuyên môn, kế hoạch dạy học…) trên môi trường số bắt đầu từ năm học 2025-2026 tại các cơ sở giáo dục cấp mầm non, tiểu học.</t>
  </si>
  <si>
    <t>Tổ chức tập huấn xây dựng chiến lược và kế hoạch giáo dục nhà trường đối với các cơ sở giáo dục mầm non, tiểu học trên địa bàn toàn tỉnh.</t>
  </si>
  <si>
    <t xml:space="preserve"> Tham mưu Ủy ban nhân dân tỉnh ban hành Kế hoạch triển khai tăng cường tiếng Việt giai đoạn 2026-2030 trên địa bàn tỉnh Quảng Ngãi.</t>
  </si>
  <si>
    <t>Phối hợp xây dựng Đề án nâng cao chất lượng giáo dục đối với học sinh DTTS tính đến năm 2025, định hướng đến năm 2030</t>
  </si>
  <si>
    <t xml:space="preserve">Tham mưu hướng dẫn, tiếp tục tăng cường phương thức giáo dục hòa nhập, nhằm bảo đảm quyền được tiếp cận giáo dục có chất lượng cho người khuyết tật trong cơ sở giáo dục mầm non, tiểu học. </t>
  </si>
  <si>
    <t>Tổ chức các lớp tập huấn, bồi dưỡng nâng cao năng lực quản trị trường học cho cán bộ quản lí cấp mầm non, tiểu học thực hiện Chương trình Giáo dục phổ thông 2018.</t>
  </si>
  <si>
    <t>Bồi dưỡng năng lực Tiếng Anh cho đội ngũ nhà giáo và cán bộ quản lý cấp tiểu học.</t>
  </si>
  <si>
    <t>Tổ chức triển khai giáo dục kĩ năng công dân số cho học sinh tiểu học trên địa bàn tỉnh.</t>
  </si>
  <si>
    <t>Tiếp tục triển khai xây dựng học bạ số tại tất cả các cơ sở giáo dục tiểu học trên địa bàn toàn tỉnh.</t>
  </si>
  <si>
    <t>Tổ chức hướng dẫn khai thác học liệu số qua trung tâm điều hành; Tập huấn nâng cao năng lực xây dựng học liệu số và quản lý, dạy học an toàn trong môi trường số cho đội ngũ giáo viên mầm non, tiểu học cốt cán; hướng dẫn khai thác và sử dụng công nghệ AI an toàn, hiệu quả cho cán bộ quản lý và giáo viên cốt cán cấp mầm non, tiểu học.</t>
  </si>
  <si>
    <t>Tổ chức tập huấn thí điểm ứng dụng trí tuệ nhân tạo trong đổi mới nội dung, phương pháp dạy học, kiểm tra và đánh giá chất lượng giáo dục cấp mầm non, tiểu học.</t>
  </si>
  <si>
    <t>Các phòng chuyên môn, UBND xã, phường, đặc khu, các CSGD</t>
  </si>
  <si>
    <t>Các văn bản; Báo cáo/Văn bản chỉ đạo, hướng dẫn</t>
  </si>
  <si>
    <t>Đề án phát triển giáo dục mầm non giai đoạn 2026 - 2030, định hướng đến năm 2045 trên địa bàn tỉnh Quảng Ngãi</t>
  </si>
  <si>
    <t>Xây dựng Đề án đổi mới chương trình giáo dục mầm non trên địa bàn tỉnh Quảng Ngãi</t>
  </si>
  <si>
    <t>Đề án đổi mới chương trình giáo dục mầm non trên địa bàn tỉnh Quảng Ngãi</t>
  </si>
  <si>
    <t xml:space="preserve">Đề án phát triển và bảo tồn tiếng nói, chữ viết các dân tộc giai đoạn 2030 - 2045 trên địa bàn tỉnh </t>
  </si>
  <si>
    <t>Đề án Đề án phổ cập giáo dục mầm non cho trẻ em mẫu giáo từ 3 đến 5 tuổi trên địa bàn tỉnh Quảng Ngãi</t>
  </si>
  <si>
    <t>Đề án nâng cao chất lượng giáo dục đối với học sinh DTTS tính đến năm 2025, định hướng đến năm 2030 trên địa bàn tỉnh Quảng Ngãi</t>
  </si>
  <si>
    <t>Phòng GDMNTH phối hợp</t>
  </si>
  <si>
    <t>Nhiệm vụ năm học hàng năm</t>
  </si>
  <si>
    <t>Kế hoạch số 106/KH-UBND ngày 10/5/2023 của UBND tỉnh</t>
  </si>
  <si>
    <t xml:space="preserve"> Công văn 3899/BGDĐT-GDTH ngày 30/7/2024, Bộ GDĐT hướng dẫn các Sở GDĐT tổ chức thực hiện giáo dục kỹ năng công dân số trong các cơ sở giáo dục thực hiện Chương trình giáo dục phổ thông cấp Tiểu học </t>
  </si>
  <si>
    <t>Kế hoạch số 35/KH-BGDĐT ngày 15/01/2025 của Bộ Giáo dục và Đào tạo về triển khai thực hiện Học bạ số cấp tiểu học</t>
  </si>
  <si>
    <t>Đề án tăng cường ứng dụng công nghệ thông tin và chuyển đổi số trong giáo dục và đào tạo giai đoạn 2026-2030</t>
  </si>
  <si>
    <t>Đề án tăng cường ứng dụng công nghệ thông tin và chuyển đổi số trong giáo dục và đào tạo giai đoạn 2026-2031</t>
  </si>
  <si>
    <t>Công văn hướng dẫn</t>
  </si>
  <si>
    <t>Sau khi Thủ tướng Chính phủ ban hành Quyết định</t>
  </si>
  <si>
    <t>Đề án đảm bảo điều kiện để thực hiện giáo dục tiểu học là giáo dục bắt buộc theo Luật Giáo dục năm 2019 trên địa bàn tỉnh Quảng Ngãi</t>
  </si>
  <si>
    <t>Kế hoạch, Công văn, Thông báo</t>
  </si>
  <si>
    <t>Tuyên truyền, phổ biến Quyết định số 1705/QĐ-TTg ngày 31/12/2024 của Thủ tướng Chính phủ phê duyệt Chiến lược phát triển giáo dục đến năm 2030, tầm nhìn đến năm 2045</t>
  </si>
  <si>
    <t>Tuyên truyền về Kế hoạch thực hiện chiến lược của UBND tỉnh Quảng Ngãi</t>
  </si>
  <si>
    <t>Thường xuyên</t>
  </si>
  <si>
    <t>Tài liệu, sản phẩm tuyên truyền</t>
  </si>
  <si>
    <t>Tổ chức Hội nghị phổ biến/triển khai  Kế hoạch  về việc triển khai Chiến lược phát triển giáo dục đến năm 2030, tầm nhìn đến năm 2045 trên địa bàn tỉnh Quảng Ngãi ( cấp mầm non, tiểu học)</t>
  </si>
  <si>
    <t>Hội nghị quán triệt hoàn thành Quý III /2025; và tổ chức thường xuyên</t>
  </si>
  <si>
    <t>Hội nghị</t>
  </si>
  <si>
    <t>Phối hợp thực hiện rà soát, đề xuất, góp ý hoàn thiện hệ thống pháp luật, các cơ chế, chính sách về giáo dục, đào tạo</t>
  </si>
  <si>
    <t>Phối hợp đề xuất giải pháp để hoàn thiện cơ chế, chính sách đầu tư cho giáo dục và đào tạo; các chính sách ưu đãi về đất đai, tín dụng và thuế đối với tất cả cơ sở giáo dục... bảo đảm tính đồng bộ của các văn bản pháp luật liên quan, nhất là về đầu tư, tài chính, tài sản công, ngân sách nhà nước</t>
  </si>
  <si>
    <t>Phối hợp góp ý việc hoàn thiện cơ chế, chính sách đối với nhà giáo và cán bộ quản lý giáo dục</t>
  </si>
  <si>
    <t>Tiếp tục triển khai các hoạt động, giải pháp nhằm đổi mới công tác quản lý nhà nước về giáo dục; đổi mới bộ máy quản lý theo hướng nâng cao hiệu lực, hiệu quả quản lý; đẩy mạnh phân cấp, phân quyền; tăng cường vai trò của các cơ quan quản lý nhà nước về giáo dục và đào tạo trong việc quyết định về biên chế, tổ chức bộ máy, chính sách đối với nhà giáo và phân bổ ngân sách nhà nước cho ngành giáo dục</t>
  </si>
  <si>
    <t>Triển khai các hoạt động, giải pháp nhằm đổi mới cơ chế quản trị cơ sở giáo dục theo hướng khoa học, hiện đại phù hợp với quá trình hội nhập quốc tế và thực tiễn ở nước ta; tăng quyền tự chủ, tự chịu trách nhiệm gắn với nâng cao trách nhiệm giải trình, phát huy dân chủ của các cơ sở giáo dục; bảo đảm việc tham gia của người học, gia đình và xã hội trong giám sát các cơ sở giáo dục</t>
  </si>
  <si>
    <t>3.3</t>
  </si>
  <si>
    <t>Phối hợp triển khai Đề án xây dựng văn hóa học đường giai đoạn 2026-2035</t>
  </si>
  <si>
    <t>Đề án xây dựng văn hóa học đường giai đoạn 2026-2035 trên địa bàn tỉnh</t>
  </si>
  <si>
    <t>3.4</t>
  </si>
  <si>
    <t>Triển khai các hoạt động, giải pháp nhằm tăng cường và nâng cao chất lượng, hiệu lực, hiệu quả công tác kiểm tra, giám sát về giáo dục</t>
  </si>
  <si>
    <t>3.5</t>
  </si>
  <si>
    <t>Phối hợp triển khai Đề án phát triển y tế học đường</t>
  </si>
  <si>
    <t>Sở Y tế và các sở ngành, cơ quan liên quan</t>
  </si>
  <si>
    <t>UBND tỉnh</t>
  </si>
  <si>
    <t>4.1</t>
  </si>
  <si>
    <t>Phối hợp triển khai Đề án phát triển và bảo tồn tiếng nói, chữ viết các dân tộc giai đoạn 2030 - 2045</t>
  </si>
  <si>
    <t>Đề án phát triển và bảo tồn tiếng nói, chữ viết các dân tộc giai đoạn 2030 - 2045 trên địa bàn tỉnh</t>
  </si>
  <si>
    <t>4.2</t>
  </si>
  <si>
    <t>Phối hợp triển khai các hoạt động, giải pháp nhằm nâng cao hiệu quả công tác xóa mù chữ</t>
  </si>
  <si>
    <t>4.3</t>
  </si>
  <si>
    <t>Phối hợp triển khai hoàn thiện chính sách hỗ trợ cho người học là đối tượng chính sách xã hội, người dân tộc thiểu số ở vùng có điều kiện kinh tế - xã hội đặc biệt khó khăn; chính sách cho người học là người dân tộc thiểu số rất ít người</t>
  </si>
  <si>
    <t>4.4</t>
  </si>
  <si>
    <t>Phối hợp triển khai chính sách hỗ trợ cho người học là đối tượng trẻ mồ côi, trẻ em không nơi nương tựa, người khuyết tật, người thuộc hộ nghèo và hộ cận nghèo; chính sách tín dụng giáo dục, học bổng, trợ cấp xã hội cho người học</t>
  </si>
  <si>
    <t>4.5</t>
  </si>
  <si>
    <t>Phối hợp triển khai  chính sách miễn, giảm học phí và hỗ trợ tiền đóng học phí và chi phí sinh hoạt, tạo cơ hội học tập công bằng cho mọi người</t>
  </si>
  <si>
    <t>4.7</t>
  </si>
  <si>
    <t>Phát triển mạng lưới cơ sở giáo dục đáp ứng nhu cầu học tập của người dân</t>
  </si>
  <si>
    <t>Phối hợp hướng dẫn các địa phương rà soát, sắp xếp mạng lưới cơ sở giáo dục mầm non và tiểu học phù hợp với nhu cầu và điều kiện thực tế của mỗi địa phương, địa bàn cụ thể, bảo đảm đủ trường, lớp học và trang thiết bị dạy học, đáp ứng yêu cầu phổ cập giáo dục mầm non cho trẻ em mẫu giáo, tiểu học đảm bảo thực hiện giáo dục bắt buộc  tiểu học. Khuyến khích phát triển cơ sở giáo dục tư thục ở những địa bàn có điều kiện kinh tế - xã hội phát triển</t>
  </si>
  <si>
    <t>Phối hợp, hướng dẫn các địa phương rà soát, sắp xếp mạng lưới cơ sở giáo dục thường xuyên theo hướng giáo dục mở, linh hoạt, hiệu quả bảo đảm đáp ứng nhu cầu học tập suốt đời của mọi người dân, xây dựng xã hội học tập</t>
  </si>
  <si>
    <t>Nghiên cứu, thí điểm và triển khai các mô hình trường học mới như trường học số, trường học thông minh, trường hạnh phúc và phát triển hiệu quả Trường thực hành sư phạm cấp mầm non, tiểu học</t>
  </si>
  <si>
    <t>Phối hợp triển khai Quy hoạch hệ thống cơ sở giáo dục chuyên biệt đối với người khuyết tật và hệ thống trung tâm hỗ trợ phát triển giáo dục hòa nhập thời kỳ 2021 - 2030, tầm nhìn đến năm 2050</t>
  </si>
  <si>
    <t>Quy hoạch hệ thống cơ sở giáo dục chuyên biệt đối với người khuyết tật và hệ thống trung tâm hỗ trợ phát triển giáo dục hòa nhập thời kỳ 2021 - 2030, tầm nhìn đến năm 2050</t>
  </si>
  <si>
    <t>Nghiên cứu xây dựng mô hình cơ sở giáo dục mầm non chất lượng cao, phát triển các cơ sở giáo dục mầm non độc lập tư thục đa dạng các loại hình cung ứng dịch vụ giáo dục</t>
  </si>
  <si>
    <t>6.3</t>
  </si>
  <si>
    <t>6.4</t>
  </si>
  <si>
    <t>Triển khai các hoạt động, giải pháp để nâng cao chất lượng, hiệu quả việc thực hiện chương trình giáo dục phổ thông 2018 cấp tiểu học; đẩy mạnh phương thức giáo dục tích hợp Khoa học, Kỹ thuật, Công nghệ, Toán học (STEM) và nghiên cứu khoa học trong các cơ sở giáo dục</t>
  </si>
  <si>
    <t>Triển khai các hoạt động, giải pháp để tăng cường công tác giáo dục thể chất, hoạt động thể thao, xây dựng trường học an toàn, bảo vệ và chăm sóc sức khỏe trẻ em, học sinh toàn diện cả về thể chất và tinh thần</t>
  </si>
  <si>
    <t xml:space="preserve">Triển khai các hoạt động, giải pháp nhằm đổi mới đánh giá người học theo hướng phát triển phẩm chất, năng lực. </t>
  </si>
  <si>
    <t>Triển khai các hoạt động, giải pháp nhằm đẩy mạnh công tác bảo đảm chất lượng và kiểm định chất lượng cơ sở giáo dục</t>
  </si>
  <si>
    <t>Phối hợp triển khai Đề án quốc gia “Từng bước đưa tiếng Anh thành ngôn ngữ thứ hai trong trường học” giai đoạn 2025-2035, tầm nhìn đến năm 2045</t>
  </si>
  <si>
    <t>Đề án quốc gia “Từng bước đưa tiếng Anh thành ngôn ngữ thứ hai trong trường học” giai đoạn 2025-2035, tầm nhìn đến năm 2045</t>
  </si>
  <si>
    <t>7.1</t>
  </si>
  <si>
    <t>7.2</t>
  </si>
  <si>
    <t>Bảo đảm nguồn lực tài chính và cơ sở vật chất cho phát triển giáo dục</t>
  </si>
  <si>
    <t>8.2</t>
  </si>
  <si>
    <t>Phối hợp triển khai các nhiệm vụ, giải pháp để đẩy mạnh xã hội hóa, khuyến khích cộng đồng, xã hội tham gia phát triển giáo dục, nhất là đầu tư phát triển các loại hình cơ sở giáo dục tư thục đáp ứng nhu cầu xã hội, nhất là loại hình tư thục chất lượng cao và không vì lợi nhuận; để tăng cường huy động và thu hút các nguồn lực trong và ngoài nước cho phát triển giáo dục</t>
  </si>
  <si>
    <t>Phối hợp xây dựng, triển khai Chương trình tăng cường cơ sở vật chất cho giáo dục mầm non và phổ thông giai đoạn 2026 - 2035</t>
  </si>
  <si>
    <t>Đẩy mạnh ứng dụng công nghệ và tăng cường chuyển đổi số trong giáo dục</t>
  </si>
  <si>
    <t>9.1</t>
  </si>
  <si>
    <t>9.2</t>
  </si>
  <si>
    <t>9.3</t>
  </si>
  <si>
    <t>Xây dựng và khai thác nguồn tài nguyên giáo dục mở, đáp ứng cơ hội học tập suốt đời cho người dân</t>
  </si>
  <si>
    <t>Quý IV/2025</t>
  </si>
  <si>
    <t>Phối hợp xây dựng Đề án phát triển đội ngũ giáo viên mầm non và phổ thông ngành GDĐT tỉnh Quảng Ngãi, giai đoạn 2025-2030, định hướng đến năm 2045</t>
  </si>
  <si>
    <t xml:space="preserve">- Các văn bản góp ý; Báo cáo/Văn bản chỉ đạo, hướng dẫn;
</t>
  </si>
  <si>
    <t>3.6</t>
  </si>
  <si>
    <t>3.7</t>
  </si>
  <si>
    <t>4.8</t>
  </si>
  <si>
    <t>6.5</t>
  </si>
  <si>
    <t>6.6</t>
  </si>
  <si>
    <t>6.7</t>
  </si>
  <si>
    <t>6.8</t>
  </si>
  <si>
    <t>7.3</t>
  </si>
  <si>
    <t>7.4</t>
  </si>
  <si>
    <t>8.1</t>
  </si>
  <si>
    <t>9.4</t>
  </si>
  <si>
    <t>9.5</t>
  </si>
  <si>
    <t>9.6</t>
  </si>
  <si>
    <t>9.7</t>
  </si>
  <si>
    <t xml:space="preserve">Tiếp tục xây dựng, phát triển kho học liệu số dùng chung toàn ngành cấp mầm non, tiểu học. </t>
  </si>
  <si>
    <t>Bồi dưỡng thường xuyên đáp ứng định hướng đổi mới Chương trình GDMN, GDTH</t>
  </si>
  <si>
    <t>Triển khai các hoạt động đáp ứng Khung năng lực sô cấp tiểu học và mức độ chuyển đổi số GDMN, GDTH</t>
  </si>
  <si>
    <t>Đề án bảo đảm cơ sở vật chất cho chương trình giáo dục mầm non và giáo dục phổ thông trên địa bàn tỉnh Quảng Ngãi giai đoạn 2026-2030</t>
  </si>
  <si>
    <r>
      <t xml:space="preserve">Nghị quyết số 51/NQ-CP ngày 18 tháng 3 năm 2025 của Chính phủ triển khai thực hiện Chương trình hành động của Chính phủ thực hiện  Kết luận 91-KH/TW của Bộ Chính trị về </t>
    </r>
    <r>
      <rPr>
        <i/>
        <sz val="12"/>
        <rFont val="Times New Roman"/>
        <family val="1"/>
      </rPr>
      <t>"Đề án nâng cao chất lượng giáo dục đào tạo cho đồng bào Tây Nguyên"</t>
    </r>
  </si>
  <si>
    <r>
      <t xml:space="preserve">  Nghị quyết số 51/NQ-CP ngày 18 tháng 3 năm 2025 của Chính phủ triển khai thực hiện Chương trình hành động của Chính phủ thực hiện  Kết luận 91-KH/TW của Bộ Chính trị về</t>
    </r>
    <r>
      <rPr>
        <i/>
        <sz val="12"/>
        <rFont val="Times New Roman"/>
        <family val="1"/>
      </rPr>
      <t xml:space="preserve"> "Đề án phát triển đội ngũ nhà giáo và cán bộ quản lý cơ sở giáo dục mầm non, giáo dục phổ thông giai đoạn 2026-2035" Nghị quyết 218 của Quốc Hội về PCGD cho trẻ mẫu giáo</t>
    </r>
  </si>
  <si>
    <r>
      <t xml:space="preserve">Thực hiện Quyết định số 131/QĐ-TTg ngày 25/01/2022 của Thủ tướng Chính phủ phê duyệt Đề án “Tăng cường ứng dụng công nghệ thông tin và chuyển đổi số trong giáo dục và đào tạo giai đoạn 2022–2025, định hướng đến năm 2030”; Nghị quyết số 51/NQ-CP ngày 18 tháng 3 năm 2025 của Chính phủ triển khai thực hiện Chương trình hành động của Chính phủ thực hiện  Kết luận 91-KH/TW của Bộ Chính trị về </t>
    </r>
    <r>
      <rPr>
        <i/>
        <sz val="12"/>
        <rFont val="Times New Roman"/>
        <family val="1"/>
      </rPr>
      <t>"Đề án tăng cường ứng dụng công nghệ thông tin và chuyển đổi số trong giáo dục và đào tạo giai đoạn 2026-2030"</t>
    </r>
  </si>
  <si>
    <t>THỐNG KÊ CÁC NHIỆM VỤ NHẰM NÂNG CAO CHẤT LƯỢNG GIÁO DỤC CẤP MẦM NON, TIỂU HỌC, GIAI ĐOẠN 2025-2030</t>
  </si>
  <si>
    <r>
      <t xml:space="preserve">Tiếp tục triển khai Kế hoạch số 1469/KH-UBND ngày 17/5/2022;  tham mưu UBND tỉnh điều chỉnh bổ sung khi  </t>
    </r>
    <r>
      <rPr>
        <i/>
        <sz val="10"/>
        <rFont val="Times New Roman"/>
        <family val="1"/>
      </rPr>
      <t>"Đề án tăng cường ứng dụng công nghệ thông tin và chuyển đổi số trong giáo dục và đào tạo giai đoạn 2026-2030"</t>
    </r>
    <r>
      <rPr>
        <sz val="10"/>
        <rFont val="Times New Roman"/>
        <family val="1"/>
      </rPr>
      <t xml:space="preserve"> thuộc Nghị quyết số 51/NQ-CP ngày 18 tháng 3 năm 2025 của Chính phủ triển khai thực hiện Chương trình hành động của Chính phủ thực hiện  Kết luận 91-KH/TW của Bộ Chính trị đc ban hành phê duyệt. Tham mưu cấp có thẩm quyền sửa đổi bổ sung khi Đề án được Trung ương ban hành.</t>
    </r>
  </si>
  <si>
    <r>
      <t xml:space="preserve">tham mưu điều chỉnh bổ sung khi </t>
    </r>
    <r>
      <rPr>
        <i/>
        <sz val="10"/>
        <rFont val="Times New Roman"/>
        <family val="1"/>
      </rPr>
      <t>"Đề án phát triển đội ngũ nhà giáo và cán bộ quản lý cơ sở giáo dục mầm non, giáo dục phổ thông giai đoạn 2026-2035" thuộc Nghị quyết số 51/NQ-CP ngày 18 tháng 3 năm 2025 của Chính phủ triển khai thực hiện Chương trình hành động của Chính phủ thực hiện  Kết luận 91-KH/TW của Bộ Chính trị đc ban hành phê duyệt</t>
    </r>
  </si>
  <si>
    <t>Quyết định số 1705/QĐ-TTg ngày 31/12/2024 chiến lược phát triển giáo dục việt nam giai đoạn 2026-2030, tầm nhìn đến 2045; Quyết định số 1756/QĐ-TTg ngày 31 tháng 12 năm 2024 về Phê duyệt Quy hoạch tỉnh Kon Tum thời kỳ 2021- 2030 tầm nhìn đến 2050; Nghi quyết 51/NQ-CP ngày 18 tháng 3 năm 2025 của Chính phủ ban hành Chương trình hành động của Chính phủ thực hiện Kết luận số 91-KL/TW ngày 12 tháng 8 năm 2024 của Bộ Chính trị  ”.Thông báo 177-TB/VPTW ngày 25/4/2025 kết luận của đồng chí Tổng Bí thư Tô Lâm tại buổi làm việc với đại diện Đảng ủy Chính phủ và các ban, bộ, ngành Trung ương về tình hình thực hiện các nghị quyết của Trung ương về giáo dục và đào tạo</t>
  </si>
  <si>
    <t>Căn cứ pháp lí</t>
  </si>
  <si>
    <t>Nhiệm vụ triển khai/thời gian trình/điều chỉnh, bổ sung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</si>
</sst>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1" formatCode="_(* #,##0_);_(* \(#,##0\);_(* &quot;-&quot;_);_(@_)"/>
    <numFmt numFmtId="43" formatCode="_(* #,##0.00_);_(* \(#,##0.00\);_(* &quot;-&quot;??_);_(@_)"/>
    <numFmt numFmtId="164" formatCode="_-* #,##0_-;\-* #,##0_-;_-* &quot;-&quot;_-;_-@_-"/>
    <numFmt numFmtId="165" formatCode="_-* #,##0.00_-;\-* #,##0.00_-;_-* &quot;-&quot;??_-;_-@_-"/>
    <numFmt numFmtId="166" formatCode="_(* #,##0.00_);_(* \(#,##0.00\);_(* \-??_);_(@_)"/>
    <numFmt numFmtId="167" formatCode="_-* #,##0.00_k_r_._-;\-* #,##0.00_k_r_._-;_-* &quot;-&quot;??_k_r_._-;_-@_-"/>
    <numFmt numFmtId="168" formatCode="_-* #,##0.00\ _V_N_D_-;\-* #,##0.00\ _V_N_D_-;_-* &quot;-&quot;??\ _V_N_D_-;_-@_-"/>
    <numFmt numFmtId="169" formatCode="#,##0.0"/>
    <numFmt numFmtId="170" formatCode="0.0"/>
    <numFmt numFmtId="171" formatCode="_(* #,##0_);_(* \(#,##0\);_(* &quot;-&quot;??_);_(@_)"/>
    <numFmt numFmtId="172" formatCode="_(* #,##0.0_);_(* \(#,##0.0\);_(* &quot;-&quot;??_);_(@_)"/>
    <numFmt numFmtId="173" formatCode="#,##0;[Red]#,##0"/>
    <numFmt numFmtId="174" formatCode="#,##0.0;[Red]#,##0.0"/>
    <numFmt numFmtId="175" formatCode="0.000"/>
  </numFmts>
  <fonts count="31">
    <font>
      <sz val="11"/>
      <color theme="1"/>
      <name val="Calibri"/>
      <charset val="134"/>
      <scheme val="minor"/>
    </font>
    <font>
      <sz val="11"/>
      <name val="Arial Narrow"/>
      <family val="2"/>
    </font>
    <font>
      <sz val="11"/>
      <name val="Times New Roman"/>
      <family val="1"/>
    </font>
    <font>
      <sz val="12"/>
      <name val="Times New Roman"/>
      <family val="1"/>
    </font>
    <font>
      <b/>
      <sz val="14"/>
      <name val="Times New Roman"/>
      <family val="1"/>
    </font>
    <font>
      <i/>
      <sz val="14"/>
      <name val="Times New Roman"/>
      <family val="1"/>
    </font>
    <font>
      <b/>
      <sz val="11"/>
      <name val="Arial Narrow"/>
      <family val="2"/>
    </font>
    <font>
      <b/>
      <i/>
      <sz val="11"/>
      <name val="Arial Narrow"/>
      <family val="2"/>
    </font>
    <font>
      <i/>
      <sz val="11"/>
      <name val="Arial Narrow"/>
      <family val="2"/>
    </font>
    <font>
      <sz val="14"/>
      <name val="Times New Roman"/>
      <family val="1"/>
    </font>
    <font>
      <b/>
      <sz val="11"/>
      <name val="Times New Roman"/>
      <family val="1"/>
    </font>
    <font>
      <i/>
      <sz val="12"/>
      <name val="Times New Roman"/>
      <family val="1"/>
    </font>
    <font>
      <sz val="12"/>
      <name val="Arial Narrow"/>
      <family val="2"/>
    </font>
    <font>
      <sz val="14"/>
      <name val="Arial Narrow"/>
      <family val="2"/>
    </font>
    <font>
      <i/>
      <sz val="11"/>
      <name val="Times New Roman"/>
      <family val="1"/>
    </font>
    <font>
      <b/>
      <i/>
      <sz val="11"/>
      <name val="Times New Roman"/>
      <family val="1"/>
    </font>
    <font>
      <sz val="10"/>
      <name val="Arial"/>
      <family val="2"/>
    </font>
    <font>
      <sz val="14"/>
      <name val=".VnTime"/>
      <charset val="134"/>
    </font>
    <font>
      <sz val="11"/>
      <color theme="1"/>
      <name val="Arial Narrow"/>
      <family val="2"/>
    </font>
    <font>
      <sz val="13"/>
      <name val=".VnTime"/>
      <charset val="134"/>
    </font>
    <font>
      <sz val="11"/>
      <color indexed="8"/>
      <name val="Calibri"/>
      <family val="2"/>
    </font>
    <font>
      <sz val="10"/>
      <name val=".VnArial"/>
      <charset val="134"/>
    </font>
    <font>
      <sz val="12"/>
      <name val=".VnTime"/>
      <charset val="134"/>
    </font>
    <font>
      <sz val="11"/>
      <color theme="1"/>
      <name val="Calibri"/>
      <family val="2"/>
    </font>
    <font>
      <sz val="14"/>
      <color indexed="8"/>
      <name val="Times New Roman"/>
      <family val="1"/>
    </font>
    <font>
      <sz val="11"/>
      <color theme="1"/>
      <name val="Calibri"/>
      <family val="2"/>
      <scheme val="minor"/>
    </font>
    <font>
      <sz val="11"/>
      <name val="Times New Roman"/>
      <family val="1"/>
      <charset val="163"/>
    </font>
    <font>
      <b/>
      <sz val="12"/>
      <name val="Times New Roman"/>
      <family val="1"/>
    </font>
    <font>
      <sz val="12"/>
      <color theme="1"/>
      <name val="Times New Roman"/>
      <family val="1"/>
    </font>
    <font>
      <sz val="10"/>
      <name val="Times New Roman"/>
      <family val="1"/>
    </font>
    <font>
      <i/>
      <sz val="10"/>
      <name val="Times New Roman"/>
      <family val="1"/>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FF"/>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dotted">
        <color auto="1"/>
      </bottom>
      <diagonal/>
    </border>
    <border>
      <left style="thin">
        <color auto="1"/>
      </left>
      <right style="thin">
        <color auto="1"/>
      </right>
      <top style="dotted">
        <color auto="1"/>
      </top>
      <bottom style="dotted">
        <color auto="1"/>
      </bottom>
      <diagonal/>
    </border>
    <border>
      <left style="thin">
        <color auto="1"/>
      </left>
      <right style="thin">
        <color auto="1"/>
      </right>
      <top/>
      <bottom style="dotted">
        <color auto="1"/>
      </bottom>
      <diagonal/>
    </border>
    <border>
      <left style="thin">
        <color auto="1"/>
      </left>
      <right style="thin">
        <color auto="1"/>
      </right>
      <top style="dotted">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s>
  <cellStyleXfs count="84">
    <xf numFmtId="0" fontId="0" fillId="0" borderId="0"/>
    <xf numFmtId="43" fontId="25" fillId="0" borderId="0" applyFont="0" applyFill="0" applyBorder="0" applyAlignment="0" applyProtection="0"/>
    <xf numFmtId="0" fontId="16" fillId="0" borderId="0"/>
    <xf numFmtId="0" fontId="16" fillId="0" borderId="0"/>
    <xf numFmtId="41" fontId="17" fillId="0" borderId="0" applyFont="0" applyFill="0" applyBorder="0" applyAlignment="0" applyProtection="0"/>
    <xf numFmtId="164" fontId="25" fillId="0" borderId="0" applyFont="0" applyFill="0" applyBorder="0" applyAlignment="0" applyProtection="0"/>
    <xf numFmtId="41" fontId="18"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3" fontId="25" fillId="0" borderId="0" applyFont="0" applyFill="0" applyBorder="0" applyAlignment="0" applyProtection="0"/>
    <xf numFmtId="166" fontId="16" fillId="0" borderId="0" applyFill="0" applyBorder="0" applyAlignment="0" applyProtection="0"/>
    <xf numFmtId="43" fontId="17" fillId="0" borderId="0" applyFont="0" applyFill="0" applyBorder="0" applyAlignment="0" applyProtection="0"/>
    <xf numFmtId="43" fontId="16"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16" fillId="0" borderId="0" applyFont="0" applyFill="0" applyBorder="0" applyAlignment="0" applyProtection="0"/>
    <xf numFmtId="167" fontId="19" fillId="0" borderId="0" applyFont="0" applyFill="0" applyBorder="0" applyAlignment="0" applyProtection="0"/>
    <xf numFmtId="168" fontId="16" fillId="0" borderId="0" applyFont="0" applyFill="0" applyBorder="0" applyAlignment="0" applyProtection="0"/>
    <xf numFmtId="43" fontId="19" fillId="0" borderId="0" applyFont="0" applyFill="0" applyBorder="0" applyAlignment="0" applyProtection="0"/>
    <xf numFmtId="43" fontId="16" fillId="0" borderId="0" applyFont="0" applyFill="0" applyBorder="0" applyAlignment="0" applyProtection="0"/>
    <xf numFmtId="43" fontId="18"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165" fontId="25" fillId="0" borderId="0" applyFont="0" applyFill="0" applyBorder="0" applyAlignment="0" applyProtection="0"/>
    <xf numFmtId="166" fontId="20" fillId="0" borderId="0" applyFill="0" applyBorder="0" applyAlignment="0" applyProtection="0"/>
    <xf numFmtId="43" fontId="16"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165" fontId="25" fillId="0" borderId="0" applyFont="0" applyFill="0" applyBorder="0" applyAlignment="0" applyProtection="0"/>
    <xf numFmtId="43" fontId="17" fillId="0" borderId="0" applyFont="0" applyFill="0" applyBorder="0" applyAlignment="0" applyProtection="0"/>
    <xf numFmtId="43" fontId="18" fillId="0" borderId="0" applyFont="0" applyFill="0" applyBorder="0" applyAlignment="0" applyProtection="0"/>
    <xf numFmtId="43" fontId="19" fillId="0" borderId="0" applyFont="0" applyFill="0" applyBorder="0" applyAlignment="0" applyProtection="0"/>
    <xf numFmtId="43" fontId="20" fillId="0" borderId="0" applyFont="0" applyFill="0" applyBorder="0" applyAlignment="0" applyProtection="0"/>
    <xf numFmtId="0" fontId="16" fillId="0" borderId="0"/>
    <xf numFmtId="0" fontId="9" fillId="0" borderId="0"/>
    <xf numFmtId="0" fontId="9" fillId="0" borderId="0"/>
    <xf numFmtId="0" fontId="9" fillId="0" borderId="0"/>
    <xf numFmtId="0" fontId="16" fillId="0" borderId="0"/>
    <xf numFmtId="0" fontId="16" fillId="0" borderId="0"/>
    <xf numFmtId="0" fontId="17" fillId="0" borderId="0"/>
    <xf numFmtId="0" fontId="19" fillId="0" borderId="0"/>
    <xf numFmtId="0" fontId="16" fillId="0" borderId="0"/>
    <xf numFmtId="0" fontId="19" fillId="0" borderId="0"/>
    <xf numFmtId="0" fontId="17" fillId="0" borderId="0"/>
    <xf numFmtId="0" fontId="17" fillId="0" borderId="0"/>
    <xf numFmtId="0" fontId="16" fillId="0" borderId="0"/>
    <xf numFmtId="0" fontId="18" fillId="0" borderId="0"/>
    <xf numFmtId="0" fontId="21" fillId="0" borderId="0"/>
    <xf numFmtId="0" fontId="12" fillId="0" borderId="0"/>
    <xf numFmtId="0" fontId="22" fillId="0" borderId="0"/>
    <xf numFmtId="0" fontId="22" fillId="0" borderId="0"/>
    <xf numFmtId="0" fontId="23" fillId="0" borderId="0"/>
    <xf numFmtId="0" fontId="25" fillId="0" borderId="0"/>
    <xf numFmtId="0" fontId="25" fillId="0" borderId="0"/>
    <xf numFmtId="0" fontId="17" fillId="0" borderId="0"/>
    <xf numFmtId="0" fontId="19" fillId="0" borderId="0"/>
    <xf numFmtId="0" fontId="3" fillId="0" borderId="0"/>
    <xf numFmtId="0" fontId="18" fillId="0" borderId="0"/>
    <xf numFmtId="0" fontId="25" fillId="0" borderId="0"/>
    <xf numFmtId="0" fontId="16" fillId="0" borderId="0"/>
    <xf numFmtId="0" fontId="16" fillId="0" borderId="0"/>
    <xf numFmtId="0" fontId="12" fillId="0" borderId="0"/>
    <xf numFmtId="0" fontId="16" fillId="0" borderId="0"/>
    <xf numFmtId="0" fontId="16" fillId="0" borderId="0"/>
    <xf numFmtId="0" fontId="3" fillId="0" borderId="0"/>
    <xf numFmtId="0" fontId="25" fillId="0" borderId="0"/>
    <xf numFmtId="0" fontId="3" fillId="0" borderId="0"/>
    <xf numFmtId="0" fontId="17" fillId="0" borderId="0"/>
    <xf numFmtId="0" fontId="3" fillId="0" borderId="0"/>
    <xf numFmtId="0" fontId="21" fillId="0" borderId="0"/>
    <xf numFmtId="0" fontId="3" fillId="0" borderId="0"/>
    <xf numFmtId="3" fontId="22" fillId="0" borderId="0">
      <alignment wrapText="1"/>
    </xf>
    <xf numFmtId="0" fontId="16" fillId="0" borderId="0"/>
    <xf numFmtId="0" fontId="24" fillId="0" borderId="0"/>
    <xf numFmtId="0" fontId="20" fillId="0" borderId="0"/>
    <xf numFmtId="9" fontId="25" fillId="0" borderId="0" applyFont="0" applyFill="0" applyBorder="0" applyAlignment="0" applyProtection="0">
      <alignment vertical="center"/>
    </xf>
    <xf numFmtId="9" fontId="25" fillId="0" borderId="0" applyFont="0" applyFill="0" applyBorder="0" applyAlignment="0" applyProtection="0">
      <alignment vertical="center"/>
    </xf>
    <xf numFmtId="9" fontId="25" fillId="0" borderId="0" applyFont="0" applyFill="0" applyBorder="0" applyAlignment="0" applyProtection="0">
      <alignment vertical="center"/>
    </xf>
    <xf numFmtId="9" fontId="25" fillId="0" borderId="0" applyFont="0" applyFill="0" applyBorder="0" applyAlignment="0" applyProtection="0">
      <alignment vertical="center"/>
    </xf>
    <xf numFmtId="9" fontId="25" fillId="0" borderId="0" applyFont="0" applyFill="0" applyBorder="0" applyAlignment="0" applyProtection="0">
      <alignment vertical="center"/>
    </xf>
    <xf numFmtId="9" fontId="25" fillId="0" borderId="0" applyFont="0" applyFill="0" applyBorder="0" applyAlignment="0" applyProtection="0">
      <alignment vertical="center"/>
    </xf>
    <xf numFmtId="9" fontId="17" fillId="0" borderId="0" applyFont="0" applyFill="0" applyBorder="0" applyAlignment="0" applyProtection="0"/>
  </cellStyleXfs>
  <cellXfs count="375">
    <xf numFmtId="0" fontId="0" fillId="0" borderId="0" xfId="0"/>
    <xf numFmtId="3" fontId="1" fillId="0" borderId="0" xfId="73" applyFont="1">
      <alignment wrapText="1"/>
    </xf>
    <xf numFmtId="3" fontId="1" fillId="0" borderId="0" xfId="73" applyFont="1" applyAlignment="1">
      <alignment horizontal="left" wrapText="1"/>
    </xf>
    <xf numFmtId="3" fontId="1" fillId="0" borderId="0" xfId="73" applyFont="1" applyAlignment="1">
      <alignment horizontal="left" vertical="center" wrapText="1"/>
    </xf>
    <xf numFmtId="3" fontId="2" fillId="0" borderId="0" xfId="73" applyFont="1">
      <alignment wrapText="1"/>
    </xf>
    <xf numFmtId="3" fontId="2" fillId="2" borderId="0" xfId="73" applyFont="1" applyFill="1">
      <alignment wrapText="1"/>
    </xf>
    <xf numFmtId="0" fontId="3" fillId="0" borderId="0" xfId="73" applyNumberFormat="1" applyFont="1" applyAlignment="1">
      <alignment horizontal="center" wrapText="1"/>
    </xf>
    <xf numFmtId="3" fontId="3" fillId="0" borderId="0" xfId="73" applyFont="1" applyAlignment="1">
      <alignment horizontal="left" wrapText="1"/>
    </xf>
    <xf numFmtId="3" fontId="3" fillId="0" borderId="0" xfId="73" applyFont="1" applyAlignment="1">
      <alignment horizontal="center" vertical="center" wrapText="1"/>
    </xf>
    <xf numFmtId="3" fontId="3" fillId="0" borderId="0" xfId="73" applyFont="1" applyAlignment="1">
      <alignment horizontal="center" wrapText="1"/>
    </xf>
    <xf numFmtId="3" fontId="3" fillId="0" borderId="0" xfId="73" applyFont="1">
      <alignment wrapText="1"/>
    </xf>
    <xf numFmtId="0" fontId="6" fillId="0" borderId="2" xfId="73" applyNumberFormat="1" applyFont="1" applyBorder="1" applyAlignment="1">
      <alignment horizontal="center" vertical="center" wrapText="1"/>
    </xf>
    <xf numFmtId="3" fontId="6" fillId="0" borderId="2" xfId="73" applyFont="1" applyBorder="1" applyAlignment="1">
      <alignment horizontal="center" vertical="center" wrapText="1"/>
    </xf>
    <xf numFmtId="0" fontId="1" fillId="0" borderId="3" xfId="73" applyNumberFormat="1" applyFont="1" applyBorder="1" applyAlignment="1">
      <alignment horizontal="center" vertical="center" wrapText="1"/>
    </xf>
    <xf numFmtId="3" fontId="1" fillId="0" borderId="3" xfId="73" applyFont="1" applyBorder="1" applyAlignment="1">
      <alignment horizontal="left" vertical="center" wrapText="1"/>
    </xf>
    <xf numFmtId="3" fontId="1" fillId="0" borderId="3" xfId="73" applyFont="1" applyBorder="1" applyAlignment="1">
      <alignment horizontal="center" vertical="center" wrapText="1"/>
    </xf>
    <xf numFmtId="0" fontId="1" fillId="0" borderId="4" xfId="73" applyNumberFormat="1" applyFont="1" applyBorder="1" applyAlignment="1">
      <alignment horizontal="center" vertical="center" wrapText="1"/>
    </xf>
    <xf numFmtId="3" fontId="1" fillId="0" borderId="4" xfId="73" applyFont="1" applyBorder="1" applyAlignment="1">
      <alignment horizontal="left" vertical="center" wrapText="1"/>
    </xf>
    <xf numFmtId="3" fontId="1" fillId="0" borderId="4" xfId="73" applyFont="1" applyBorder="1" applyAlignment="1">
      <alignment horizontal="center" vertical="center" wrapText="1"/>
    </xf>
    <xf numFmtId="3" fontId="1" fillId="2" borderId="4" xfId="73" applyFont="1" applyFill="1" applyBorder="1" applyAlignment="1">
      <alignment horizontal="right" vertical="center" wrapText="1"/>
    </xf>
    <xf numFmtId="3" fontId="7" fillId="0" borderId="4" xfId="73" applyFont="1" applyBorder="1" applyAlignment="1">
      <alignment horizontal="left" vertical="center" wrapText="1"/>
    </xf>
    <xf numFmtId="0" fontId="1" fillId="0" borderId="4" xfId="48" applyFont="1" applyBorder="1" applyAlignment="1">
      <alignment horizontal="left" vertical="center" wrapText="1"/>
    </xf>
    <xf numFmtId="3" fontId="1" fillId="0" borderId="4" xfId="73" applyFont="1" applyBorder="1" applyAlignment="1">
      <alignment horizontal="right" vertical="center" wrapText="1"/>
    </xf>
    <xf numFmtId="0" fontId="1" fillId="2" borderId="4" xfId="61" applyFont="1" applyFill="1" applyBorder="1" applyAlignment="1">
      <alignment horizontal="center" vertical="center" wrapText="1"/>
    </xf>
    <xf numFmtId="169" fontId="1" fillId="2" borderId="4" xfId="17" applyNumberFormat="1" applyFont="1" applyFill="1" applyBorder="1" applyAlignment="1">
      <alignment horizontal="right" vertical="center"/>
    </xf>
    <xf numFmtId="169" fontId="1" fillId="0" borderId="4" xfId="17" applyNumberFormat="1" applyFont="1" applyFill="1" applyBorder="1" applyAlignment="1">
      <alignment horizontal="right" vertical="center"/>
    </xf>
    <xf numFmtId="3" fontId="1" fillId="2" borderId="4" xfId="73" applyFont="1" applyFill="1" applyBorder="1" applyAlignment="1">
      <alignment horizontal="left" vertical="center" wrapText="1"/>
    </xf>
    <xf numFmtId="0" fontId="1" fillId="0" borderId="4" xfId="48" applyFont="1" applyBorder="1" applyAlignment="1">
      <alignment horizontal="center" vertical="center"/>
    </xf>
    <xf numFmtId="0" fontId="1" fillId="0" borderId="4" xfId="48" applyFont="1" applyBorder="1" applyAlignment="1">
      <alignment horizontal="right" vertical="center"/>
    </xf>
    <xf numFmtId="0" fontId="1" fillId="0" borderId="4" xfId="48" applyFont="1" applyBorder="1" applyAlignment="1">
      <alignment horizontal="left" vertical="center"/>
    </xf>
    <xf numFmtId="0" fontId="1" fillId="0" borderId="4" xfId="48" applyFont="1" applyBorder="1" applyAlignment="1">
      <alignment horizontal="center" vertical="center" wrapText="1"/>
    </xf>
    <xf numFmtId="0" fontId="1" fillId="0" borderId="4" xfId="48" applyFont="1" applyBorder="1" applyAlignment="1">
      <alignment horizontal="right" vertical="center" wrapText="1"/>
    </xf>
    <xf numFmtId="170" fontId="1" fillId="0" borderId="4" xfId="48" applyNumberFormat="1" applyFont="1" applyBorder="1" applyAlignment="1">
      <alignment horizontal="right" vertical="center"/>
    </xf>
    <xf numFmtId="0" fontId="1" fillId="2" borderId="4" xfId="71" applyFont="1" applyFill="1" applyBorder="1" applyAlignment="1">
      <alignment horizontal="justify" vertical="center" wrapText="1"/>
    </xf>
    <xf numFmtId="0" fontId="1" fillId="2" borderId="4" xfId="71" applyFont="1" applyFill="1" applyBorder="1" applyAlignment="1">
      <alignment horizontal="center" vertical="center" wrapText="1"/>
    </xf>
    <xf numFmtId="3" fontId="1" fillId="2" borderId="4" xfId="61" applyNumberFormat="1" applyFont="1" applyFill="1" applyBorder="1" applyAlignment="1">
      <alignment horizontal="right" vertical="center" wrapText="1"/>
    </xf>
    <xf numFmtId="3" fontId="1" fillId="2" borderId="4" xfId="73" applyFont="1" applyFill="1" applyBorder="1">
      <alignment wrapText="1"/>
    </xf>
    <xf numFmtId="3" fontId="1" fillId="2" borderId="4" xfId="73" applyFont="1" applyFill="1" applyBorder="1" applyAlignment="1">
      <alignment horizontal="center" wrapText="1"/>
    </xf>
    <xf numFmtId="3" fontId="1" fillId="2" borderId="4" xfId="73" applyFont="1" applyFill="1" applyBorder="1" applyAlignment="1">
      <alignment horizontal="center" vertical="center" wrapText="1"/>
    </xf>
    <xf numFmtId="169" fontId="1" fillId="2" borderId="4" xfId="6" applyNumberFormat="1" applyFont="1" applyFill="1" applyBorder="1" applyAlignment="1">
      <alignment vertical="center"/>
    </xf>
    <xf numFmtId="0" fontId="1" fillId="2" borderId="4" xfId="71" applyFont="1" applyFill="1" applyBorder="1" applyAlignment="1">
      <alignment vertical="center" wrapText="1"/>
    </xf>
    <xf numFmtId="0" fontId="1" fillId="2" borderId="4" xfId="48" applyFont="1" applyFill="1" applyBorder="1" applyAlignment="1">
      <alignment horizontal="center" vertical="center"/>
    </xf>
    <xf numFmtId="170" fontId="1" fillId="2" borderId="4" xfId="48" applyNumberFormat="1" applyFont="1" applyFill="1" applyBorder="1" applyAlignment="1">
      <alignment horizontal="right" vertical="center"/>
    </xf>
    <xf numFmtId="0" fontId="1" fillId="2" borderId="4" xfId="69" applyFont="1" applyFill="1" applyBorder="1" applyAlignment="1">
      <alignment horizontal="left" vertical="center" wrapText="1"/>
    </xf>
    <xf numFmtId="0" fontId="1" fillId="2" borderId="4" xfId="69" applyFont="1" applyFill="1" applyBorder="1" applyAlignment="1">
      <alignment horizontal="center" vertical="center"/>
    </xf>
    <xf numFmtId="0" fontId="1" fillId="0" borderId="4" xfId="69" applyFont="1" applyBorder="1" applyAlignment="1">
      <alignment horizontal="center" vertical="center"/>
    </xf>
    <xf numFmtId="169" fontId="1" fillId="0" borderId="4" xfId="61" applyNumberFormat="1" applyFont="1" applyBorder="1" applyAlignment="1">
      <alignment horizontal="right" vertical="center" wrapText="1"/>
    </xf>
    <xf numFmtId="49" fontId="1" fillId="0" borderId="4" xfId="70" applyNumberFormat="1" applyFont="1" applyBorder="1" applyAlignment="1">
      <alignment horizontal="justify" vertical="center"/>
    </xf>
    <xf numFmtId="0" fontId="1" fillId="0" borderId="4" xfId="70" applyFont="1" applyBorder="1" applyAlignment="1">
      <alignment horizontal="center" vertical="center"/>
    </xf>
    <xf numFmtId="169" fontId="1" fillId="0" borderId="4" xfId="83" applyNumberFormat="1" applyFont="1" applyFill="1" applyBorder="1" applyAlignment="1">
      <alignment horizontal="right" vertical="center"/>
    </xf>
    <xf numFmtId="49" fontId="1" fillId="0" borderId="4" xfId="70" applyNumberFormat="1" applyFont="1" applyBorder="1" applyAlignment="1">
      <alignment horizontal="justify" vertical="center" wrapText="1"/>
    </xf>
    <xf numFmtId="0" fontId="1" fillId="0" borderId="4" xfId="83" applyNumberFormat="1" applyFont="1" applyFill="1" applyBorder="1" applyAlignment="1">
      <alignment horizontal="right" vertical="center"/>
    </xf>
    <xf numFmtId="0" fontId="8" fillId="0" borderId="4" xfId="73" applyNumberFormat="1" applyFont="1" applyBorder="1" applyAlignment="1">
      <alignment horizontal="center" vertical="center" wrapText="1"/>
    </xf>
    <xf numFmtId="49" fontId="8" fillId="0" borderId="4" xfId="70" applyNumberFormat="1" applyFont="1" applyBorder="1" applyAlignment="1">
      <alignment horizontal="justify" vertical="center" wrapText="1"/>
    </xf>
    <xf numFmtId="0" fontId="8" fillId="0" borderId="4" xfId="70" applyFont="1" applyBorder="1" applyAlignment="1">
      <alignment horizontal="center" vertical="center"/>
    </xf>
    <xf numFmtId="170" fontId="8" fillId="0" borderId="4" xfId="83" applyNumberFormat="1" applyFont="1" applyFill="1" applyBorder="1" applyAlignment="1">
      <alignment horizontal="right" vertical="center"/>
    </xf>
    <xf numFmtId="170" fontId="1" fillId="0" borderId="4" xfId="83" applyNumberFormat="1" applyFont="1" applyFill="1" applyBorder="1" applyAlignment="1">
      <alignment horizontal="right" vertical="center"/>
    </xf>
    <xf numFmtId="0" fontId="1" fillId="2" borderId="4" xfId="73" applyNumberFormat="1" applyFont="1" applyFill="1" applyBorder="1" applyAlignment="1">
      <alignment horizontal="center" vertical="center" wrapText="1"/>
    </xf>
    <xf numFmtId="0" fontId="1" fillId="2" borderId="4" xfId="70" applyFont="1" applyFill="1" applyBorder="1" applyAlignment="1">
      <alignment horizontal="center" vertical="center"/>
    </xf>
    <xf numFmtId="2" fontId="1" fillId="2" borderId="4" xfId="58" applyNumberFormat="1" applyFont="1" applyFill="1" applyBorder="1" applyAlignment="1">
      <alignment horizontal="right" vertical="center"/>
    </xf>
    <xf numFmtId="3" fontId="2" fillId="2" borderId="4" xfId="73" applyFont="1" applyFill="1" applyBorder="1" applyAlignment="1">
      <alignment horizontal="center" wrapText="1"/>
    </xf>
    <xf numFmtId="0" fontId="1" fillId="2" borderId="5" xfId="73" applyNumberFormat="1" applyFont="1" applyFill="1" applyBorder="1" applyAlignment="1">
      <alignment horizontal="center" vertical="center" wrapText="1"/>
    </xf>
    <xf numFmtId="0" fontId="1" fillId="2" borderId="5" xfId="70" applyFont="1" applyFill="1" applyBorder="1" applyAlignment="1">
      <alignment horizontal="center" vertical="center"/>
    </xf>
    <xf numFmtId="2" fontId="1" fillId="2" borderId="5" xfId="58" applyNumberFormat="1" applyFont="1" applyFill="1" applyBorder="1" applyAlignment="1">
      <alignment horizontal="right" vertical="center"/>
    </xf>
    <xf numFmtId="3" fontId="2" fillId="2" borderId="5" xfId="73" applyFont="1" applyFill="1" applyBorder="1" applyAlignment="1">
      <alignment horizontal="center" wrapText="1"/>
    </xf>
    <xf numFmtId="0" fontId="2" fillId="0" borderId="0" xfId="0" applyFont="1"/>
    <xf numFmtId="0" fontId="1" fillId="0" borderId="0" xfId="0" applyFont="1"/>
    <xf numFmtId="0" fontId="9" fillId="0" borderId="0" xfId="56" applyFont="1"/>
    <xf numFmtId="0" fontId="12" fillId="0" borderId="0" xfId="49" applyFont="1" applyAlignment="1">
      <alignment horizontal="center" vertical="center"/>
    </xf>
    <xf numFmtId="0" fontId="12" fillId="0" borderId="0" xfId="49" applyFont="1" applyAlignment="1">
      <alignment vertical="center"/>
    </xf>
    <xf numFmtId="0" fontId="13" fillId="0" borderId="0" xfId="56" applyFont="1"/>
    <xf numFmtId="0" fontId="1" fillId="0" borderId="0" xfId="56" applyFont="1"/>
    <xf numFmtId="3" fontId="6" fillId="0" borderId="0" xfId="73" applyFont="1" applyAlignment="1">
      <alignment vertical="center" wrapText="1"/>
    </xf>
    <xf numFmtId="0" fontId="6" fillId="0" borderId="13" xfId="49" applyFont="1" applyBorder="1" applyAlignment="1">
      <alignment horizontal="center" vertical="center" wrapText="1"/>
    </xf>
    <xf numFmtId="0" fontId="6" fillId="0" borderId="13" xfId="49" applyFont="1" applyBorder="1" applyAlignment="1">
      <alignment vertical="center" wrapText="1"/>
    </xf>
    <xf numFmtId="0" fontId="1" fillId="0" borderId="13" xfId="49" applyFont="1" applyBorder="1" applyAlignment="1">
      <alignment horizontal="center" vertical="center" wrapText="1"/>
    </xf>
    <xf numFmtId="173" fontId="6" fillId="0" borderId="13" xfId="49" applyNumberFormat="1" applyFont="1" applyBorder="1" applyAlignment="1">
      <alignment horizontal="right" vertical="center" wrapText="1"/>
    </xf>
    <xf numFmtId="0" fontId="1" fillId="0" borderId="4" xfId="49" applyFont="1" applyBorder="1" applyAlignment="1">
      <alignment horizontal="center" vertical="center" wrapText="1"/>
    </xf>
    <xf numFmtId="0" fontId="1" fillId="0" borderId="4" xfId="49" applyFont="1" applyBorder="1" applyAlignment="1">
      <alignment horizontal="left" vertical="center" wrapText="1" indent="1"/>
    </xf>
    <xf numFmtId="173" fontId="1" fillId="0" borderId="4" xfId="49" applyNumberFormat="1" applyFont="1" applyBorder="1" applyAlignment="1">
      <alignment horizontal="right" vertical="center" wrapText="1"/>
    </xf>
    <xf numFmtId="174" fontId="1" fillId="0" borderId="4" xfId="49" applyNumberFormat="1" applyFont="1" applyBorder="1" applyAlignment="1">
      <alignment horizontal="right" vertical="center" wrapText="1"/>
    </xf>
    <xf numFmtId="3" fontId="1" fillId="0" borderId="0" xfId="73" applyFont="1" applyAlignment="1">
      <alignment vertical="center" wrapText="1"/>
    </xf>
    <xf numFmtId="0" fontId="6" fillId="0" borderId="4" xfId="49" applyFont="1" applyBorder="1" applyAlignment="1">
      <alignment horizontal="center" vertical="center" wrapText="1"/>
    </xf>
    <xf numFmtId="0" fontId="6" fillId="0" borderId="4" xfId="49" applyFont="1" applyBorder="1" applyAlignment="1">
      <alignment vertical="center" wrapText="1"/>
    </xf>
    <xf numFmtId="173" fontId="6" fillId="0" borderId="4" xfId="49" applyNumberFormat="1" applyFont="1" applyBorder="1" applyAlignment="1">
      <alignment horizontal="right" vertical="center" wrapText="1"/>
    </xf>
    <xf numFmtId="3" fontId="1" fillId="0" borderId="4" xfId="42" applyNumberFormat="1" applyFont="1" applyBorder="1" applyAlignment="1">
      <alignment horizontal="right" vertical="center"/>
    </xf>
    <xf numFmtId="0" fontId="1" fillId="0" borderId="5" xfId="49" applyFont="1" applyBorder="1" applyAlignment="1">
      <alignment horizontal="center" vertical="center" wrapText="1"/>
    </xf>
    <xf numFmtId="0" fontId="1" fillId="0" borderId="5" xfId="49" applyFont="1" applyBorder="1" applyAlignment="1">
      <alignment horizontal="left" vertical="center" wrapText="1" indent="1"/>
    </xf>
    <xf numFmtId="3" fontId="1" fillId="0" borderId="5" xfId="42" applyNumberFormat="1" applyFont="1" applyBorder="1" applyAlignment="1">
      <alignment horizontal="right" vertical="center"/>
    </xf>
    <xf numFmtId="3" fontId="12" fillId="0" borderId="0" xfId="73" applyFont="1" applyAlignment="1">
      <alignment vertical="center" wrapText="1"/>
    </xf>
    <xf numFmtId="0" fontId="10" fillId="0" borderId="0" xfId="76" applyFont="1" applyAlignment="1">
      <alignment horizontal="center" vertical="center" wrapText="1"/>
    </xf>
    <xf numFmtId="0" fontId="10" fillId="3" borderId="0" xfId="76" applyFont="1" applyFill="1" applyAlignment="1">
      <alignment wrapText="1"/>
    </xf>
    <xf numFmtId="0" fontId="2" fillId="3" borderId="0" xfId="76" applyFont="1" applyFill="1" applyAlignment="1">
      <alignment wrapText="1"/>
    </xf>
    <xf numFmtId="0" fontId="2" fillId="0" borderId="0" xfId="76" applyFont="1"/>
    <xf numFmtId="0" fontId="2" fillId="3" borderId="0" xfId="76" applyFont="1" applyFill="1"/>
    <xf numFmtId="4" fontId="2" fillId="0" borderId="0" xfId="76" applyNumberFormat="1" applyFont="1"/>
    <xf numFmtId="0" fontId="6" fillId="0" borderId="2" xfId="76" applyFont="1" applyBorder="1" applyAlignment="1">
      <alignment horizontal="center" vertical="center" wrapText="1"/>
    </xf>
    <xf numFmtId="0" fontId="6" fillId="2" borderId="2" xfId="76" applyFont="1" applyFill="1" applyBorder="1" applyAlignment="1">
      <alignment horizontal="center" vertical="center" wrapText="1"/>
    </xf>
    <xf numFmtId="4" fontId="6" fillId="2" borderId="2" xfId="76" applyNumberFormat="1" applyFont="1" applyFill="1" applyBorder="1" applyAlignment="1">
      <alignment horizontal="center" vertical="center" wrapText="1"/>
    </xf>
    <xf numFmtId="0" fontId="6" fillId="0" borderId="4" xfId="76" applyFont="1" applyBorder="1" applyAlignment="1">
      <alignment horizontal="center" vertical="center" wrapText="1"/>
    </xf>
    <xf numFmtId="3" fontId="6" fillId="0" borderId="4" xfId="76" applyNumberFormat="1" applyFont="1" applyBorder="1" applyAlignment="1">
      <alignment horizontal="right" vertical="center"/>
    </xf>
    <xf numFmtId="3" fontId="6" fillId="0" borderId="4" xfId="76" applyNumberFormat="1" applyFont="1" applyBorder="1" applyAlignment="1">
      <alignment horizontal="right" vertical="center" wrapText="1"/>
    </xf>
    <xf numFmtId="3" fontId="6" fillId="0" borderId="4" xfId="54" applyNumberFormat="1" applyFont="1" applyBorder="1" applyAlignment="1">
      <alignment horizontal="right" vertical="center" wrapText="1"/>
    </xf>
    <xf numFmtId="3" fontId="6" fillId="0" borderId="4" xfId="41" applyNumberFormat="1" applyFont="1" applyBorder="1" applyAlignment="1">
      <alignment horizontal="right" vertical="center" wrapText="1"/>
    </xf>
    <xf numFmtId="0" fontId="6" fillId="0" borderId="4" xfId="76" applyFont="1" applyBorder="1" applyAlignment="1">
      <alignment horizontal="justify" vertical="center" wrapText="1"/>
    </xf>
    <xf numFmtId="0" fontId="1" fillId="0" borderId="4" xfId="76" applyFont="1" applyBorder="1" applyAlignment="1">
      <alignment horizontal="center" vertical="center" wrapText="1"/>
    </xf>
    <xf numFmtId="0" fontId="1" fillId="0" borderId="4" xfId="76" applyFont="1" applyBorder="1" applyAlignment="1">
      <alignment horizontal="justify" vertical="center" wrapText="1"/>
    </xf>
    <xf numFmtId="3" fontId="1" fillId="0" borderId="4" xfId="76" applyNumberFormat="1" applyFont="1" applyBorder="1" applyAlignment="1">
      <alignment horizontal="right" vertical="center"/>
    </xf>
    <xf numFmtId="3" fontId="1" fillId="0" borderId="4" xfId="76" applyNumberFormat="1" applyFont="1" applyBorder="1" applyAlignment="1">
      <alignment horizontal="right" vertical="center" wrapText="1"/>
    </xf>
    <xf numFmtId="3" fontId="1" fillId="0" borderId="4" xfId="54" applyNumberFormat="1" applyFont="1" applyBorder="1" applyAlignment="1">
      <alignment horizontal="right" vertical="center" wrapText="1"/>
    </xf>
    <xf numFmtId="3" fontId="1" fillId="0" borderId="4" xfId="41" applyNumberFormat="1" applyFont="1" applyBorder="1" applyAlignment="1">
      <alignment horizontal="right" vertical="center" wrapText="1"/>
    </xf>
    <xf numFmtId="0" fontId="1" fillId="0" borderId="5" xfId="76" applyFont="1" applyBorder="1" applyAlignment="1">
      <alignment horizontal="center" vertical="center" wrapText="1"/>
    </xf>
    <xf numFmtId="0" fontId="1" fillId="0" borderId="5" xfId="76" applyFont="1" applyBorder="1" applyAlignment="1">
      <alignment horizontal="justify" vertical="center" wrapText="1"/>
    </xf>
    <xf numFmtId="3" fontId="1" fillId="0" borderId="5" xfId="76" applyNumberFormat="1" applyFont="1" applyBorder="1" applyAlignment="1">
      <alignment horizontal="right" vertical="center"/>
    </xf>
    <xf numFmtId="3" fontId="1" fillId="0" borderId="5" xfId="76" applyNumberFormat="1" applyFont="1" applyBorder="1" applyAlignment="1">
      <alignment horizontal="right" vertical="center" wrapText="1"/>
    </xf>
    <xf numFmtId="3" fontId="1" fillId="0" borderId="5" xfId="54" applyNumberFormat="1" applyFont="1" applyBorder="1" applyAlignment="1">
      <alignment horizontal="right" vertical="center" wrapText="1"/>
    </xf>
    <xf numFmtId="3" fontId="1" fillId="0" borderId="5" xfId="41" applyNumberFormat="1" applyFont="1" applyBorder="1" applyAlignment="1">
      <alignment horizontal="right" vertical="center" wrapText="1"/>
    </xf>
    <xf numFmtId="0" fontId="10" fillId="0" borderId="0" xfId="76" applyFont="1"/>
    <xf numFmtId="0" fontId="10" fillId="0" borderId="0" xfId="76" applyFont="1" applyAlignment="1">
      <alignment vertical="center"/>
    </xf>
    <xf numFmtId="0" fontId="14" fillId="0" borderId="0" xfId="76" applyFont="1"/>
    <xf numFmtId="0" fontId="10" fillId="3" borderId="0" xfId="76" applyFont="1" applyFill="1"/>
    <xf numFmtId="0" fontId="15" fillId="3" borderId="0" xfId="76" applyFont="1" applyFill="1"/>
    <xf numFmtId="0" fontId="14" fillId="3" borderId="0" xfId="76" applyFont="1" applyFill="1"/>
    <xf numFmtId="0" fontId="15" fillId="0" borderId="0" xfId="76" applyFont="1"/>
    <xf numFmtId="4" fontId="2" fillId="2" borderId="0" xfId="76" applyNumberFormat="1" applyFont="1" applyFill="1"/>
    <xf numFmtId="0" fontId="5" fillId="0" borderId="0" xfId="37" applyFont="1" applyAlignment="1">
      <alignment horizontal="center" vertical="center"/>
    </xf>
    <xf numFmtId="0" fontId="6" fillId="0" borderId="13" xfId="76" applyFont="1" applyBorder="1" applyAlignment="1">
      <alignment horizontal="center" vertical="center"/>
    </xf>
    <xf numFmtId="0" fontId="6" fillId="2" borderId="13" xfId="76" applyFont="1" applyFill="1" applyBorder="1" applyAlignment="1">
      <alignment horizontal="center" vertical="center"/>
    </xf>
    <xf numFmtId="4" fontId="6" fillId="2" borderId="13" xfId="76" applyNumberFormat="1" applyFont="1" applyFill="1" applyBorder="1" applyAlignment="1">
      <alignment horizontal="center" vertical="center"/>
    </xf>
    <xf numFmtId="0" fontId="6" fillId="0" borderId="4" xfId="76" applyFont="1" applyBorder="1" applyAlignment="1">
      <alignment horizontal="center" vertical="center"/>
    </xf>
    <xf numFmtId="0" fontId="6" fillId="0" borderId="4" xfId="76" applyFont="1" applyBorder="1" applyAlignment="1">
      <alignment vertical="center" wrapText="1"/>
    </xf>
    <xf numFmtId="3" fontId="6" fillId="2" borderId="4" xfId="76" applyNumberFormat="1" applyFont="1" applyFill="1" applyBorder="1" applyAlignment="1">
      <alignment horizontal="right" vertical="center"/>
    </xf>
    <xf numFmtId="0" fontId="8" fillId="0" borderId="4" xfId="76" applyFont="1" applyBorder="1" applyAlignment="1">
      <alignment horizontal="center" vertical="center"/>
    </xf>
    <xf numFmtId="0" fontId="8" fillId="0" borderId="4" xfId="76" applyFont="1" applyBorder="1" applyAlignment="1">
      <alignment horizontal="left" vertical="center"/>
    </xf>
    <xf numFmtId="3" fontId="8" fillId="2" borderId="4" xfId="76" applyNumberFormat="1" applyFont="1" applyFill="1" applyBorder="1" applyAlignment="1">
      <alignment horizontal="right" vertical="center"/>
    </xf>
    <xf numFmtId="0" fontId="6" fillId="0" borderId="4" xfId="76" applyFont="1" applyBorder="1" applyAlignment="1">
      <alignment vertical="center"/>
    </xf>
    <xf numFmtId="0" fontId="6" fillId="2" borderId="4" xfId="76" applyFont="1" applyFill="1" applyBorder="1" applyAlignment="1">
      <alignment horizontal="center" vertical="center"/>
    </xf>
    <xf numFmtId="0" fontId="6" fillId="2" borderId="4" xfId="76" applyFont="1" applyFill="1" applyBorder="1" applyAlignment="1">
      <alignment vertical="center"/>
    </xf>
    <xf numFmtId="0" fontId="1" fillId="2" borderId="4" xfId="76" applyFont="1" applyFill="1" applyBorder="1" applyAlignment="1">
      <alignment horizontal="center" vertical="center"/>
    </xf>
    <xf numFmtId="0" fontId="1" fillId="2" borderId="4" xfId="76" applyFont="1" applyFill="1" applyBorder="1" applyAlignment="1">
      <alignment horizontal="left" vertical="center"/>
    </xf>
    <xf numFmtId="169" fontId="1" fillId="2" borderId="4" xfId="76" applyNumberFormat="1" applyFont="1" applyFill="1" applyBorder="1" applyAlignment="1">
      <alignment horizontal="right" vertical="center"/>
    </xf>
    <xf numFmtId="3" fontId="1" fillId="2" borderId="4" xfId="76" applyNumberFormat="1" applyFont="1" applyFill="1" applyBorder="1" applyAlignment="1">
      <alignment horizontal="right" vertical="center"/>
    </xf>
    <xf numFmtId="0" fontId="7" fillId="2" borderId="4" xfId="76" applyFont="1" applyFill="1" applyBorder="1" applyAlignment="1">
      <alignment horizontal="center" vertical="center"/>
    </xf>
    <xf numFmtId="0" fontId="7" fillId="2" borderId="4" xfId="76" applyFont="1" applyFill="1" applyBorder="1" applyAlignment="1">
      <alignment vertical="center"/>
    </xf>
    <xf numFmtId="3" fontId="7" fillId="2" borderId="4" xfId="76" applyNumberFormat="1" applyFont="1" applyFill="1" applyBorder="1" applyAlignment="1">
      <alignment horizontal="right" vertical="center"/>
    </xf>
    <xf numFmtId="0" fontId="8" fillId="2" borderId="4" xfId="76" applyFont="1" applyFill="1" applyBorder="1" applyAlignment="1">
      <alignment horizontal="center" vertical="center"/>
    </xf>
    <xf numFmtId="0" fontId="8" fillId="2" borderId="4" xfId="76" applyFont="1" applyFill="1" applyBorder="1" applyAlignment="1">
      <alignment vertical="center"/>
    </xf>
    <xf numFmtId="0" fontId="8" fillId="2" borderId="4" xfId="76" applyFont="1" applyFill="1" applyBorder="1" applyAlignment="1">
      <alignment horizontal="left" vertical="center"/>
    </xf>
    <xf numFmtId="169" fontId="8" fillId="2" borderId="4" xfId="76" applyNumberFormat="1" applyFont="1" applyFill="1" applyBorder="1" applyAlignment="1">
      <alignment horizontal="right" vertical="center"/>
    </xf>
    <xf numFmtId="0" fontId="1" fillId="0" borderId="4" xfId="76" applyFont="1" applyBorder="1" applyAlignment="1">
      <alignment horizontal="center" vertical="center"/>
    </xf>
    <xf numFmtId="3" fontId="1" fillId="2" borderId="4" xfId="54" applyNumberFormat="1" applyFont="1" applyFill="1" applyBorder="1" applyAlignment="1">
      <alignment horizontal="right" vertical="center"/>
    </xf>
    <xf numFmtId="3" fontId="6" fillId="0" borderId="4" xfId="49" applyNumberFormat="1" applyFont="1" applyBorder="1" applyAlignment="1">
      <alignment horizontal="right" vertical="center" wrapText="1"/>
    </xf>
    <xf numFmtId="3" fontId="8" fillId="0" borderId="4" xfId="76" applyNumberFormat="1" applyFont="1" applyBorder="1" applyAlignment="1">
      <alignment vertical="center"/>
    </xf>
    <xf numFmtId="3" fontId="8" fillId="2" borderId="4" xfId="54" applyNumberFormat="1" applyFont="1" applyFill="1" applyBorder="1" applyAlignment="1">
      <alignment horizontal="right" vertical="center"/>
    </xf>
    <xf numFmtId="3" fontId="6" fillId="2" borderId="4" xfId="23" applyNumberFormat="1" applyFont="1" applyFill="1" applyBorder="1" applyAlignment="1">
      <alignment horizontal="right" vertical="center"/>
    </xf>
    <xf numFmtId="169" fontId="7" fillId="2" borderId="4" xfId="76" applyNumberFormat="1" applyFont="1" applyFill="1" applyBorder="1" applyAlignment="1">
      <alignment horizontal="right" vertical="center"/>
    </xf>
    <xf numFmtId="4" fontId="6" fillId="2" borderId="13" xfId="76" applyNumberFormat="1" applyFont="1" applyFill="1" applyBorder="1" applyAlignment="1">
      <alignment horizontal="center" vertical="center" wrapText="1"/>
    </xf>
    <xf numFmtId="3" fontId="14" fillId="0" borderId="0" xfId="76" applyNumberFormat="1" applyFont="1"/>
    <xf numFmtId="4" fontId="2" fillId="3" borderId="0" xfId="76" applyNumberFormat="1" applyFont="1" applyFill="1"/>
    <xf numFmtId="4" fontId="15" fillId="3" borderId="0" xfId="76" applyNumberFormat="1" applyFont="1" applyFill="1"/>
    <xf numFmtId="3" fontId="7" fillId="2" borderId="4" xfId="41" applyNumberFormat="1" applyFont="1" applyFill="1" applyBorder="1" applyAlignment="1">
      <alignment horizontal="right" vertical="center"/>
    </xf>
    <xf numFmtId="3" fontId="1" fillId="2" borderId="4" xfId="41" applyNumberFormat="1" applyFont="1" applyFill="1" applyBorder="1" applyAlignment="1">
      <alignment horizontal="right" vertical="center"/>
    </xf>
    <xf numFmtId="3" fontId="8" fillId="2" borderId="4" xfId="41" applyNumberFormat="1" applyFont="1" applyFill="1" applyBorder="1" applyAlignment="1">
      <alignment horizontal="right" vertical="center" wrapText="1"/>
    </xf>
    <xf numFmtId="3" fontId="6" fillId="2" borderId="4" xfId="41" applyNumberFormat="1" applyFont="1" applyFill="1" applyBorder="1" applyAlignment="1">
      <alignment horizontal="right" vertical="center"/>
    </xf>
    <xf numFmtId="169" fontId="10" fillId="0" borderId="0" xfId="76" applyNumberFormat="1" applyFont="1"/>
    <xf numFmtId="3" fontId="10" fillId="2" borderId="0" xfId="76" applyNumberFormat="1" applyFont="1" applyFill="1"/>
    <xf numFmtId="3" fontId="8" fillId="2" borderId="4" xfId="41" applyNumberFormat="1" applyFont="1" applyFill="1" applyBorder="1" applyAlignment="1">
      <alignment horizontal="right" vertical="center"/>
    </xf>
    <xf numFmtId="0" fontId="14" fillId="2" borderId="0" xfId="76" applyFont="1" applyFill="1"/>
    <xf numFmtId="169" fontId="6" fillId="2" borderId="4" xfId="41" applyNumberFormat="1" applyFont="1" applyFill="1" applyBorder="1" applyAlignment="1">
      <alignment horizontal="right" vertical="center"/>
    </xf>
    <xf numFmtId="3" fontId="10" fillId="0" borderId="0" xfId="76" applyNumberFormat="1" applyFont="1"/>
    <xf numFmtId="0" fontId="10" fillId="2" borderId="0" xfId="76" applyFont="1" applyFill="1"/>
    <xf numFmtId="3" fontId="14" fillId="2" borderId="0" xfId="76" applyNumberFormat="1" applyFont="1" applyFill="1"/>
    <xf numFmtId="0" fontId="2" fillId="2" borderId="0" xfId="76" applyFont="1" applyFill="1"/>
    <xf numFmtId="3" fontId="2" fillId="0" borderId="0" xfId="76" applyNumberFormat="1" applyFont="1"/>
    <xf numFmtId="3" fontId="6" fillId="0" borderId="4" xfId="54" applyNumberFormat="1" applyFont="1" applyBorder="1" applyAlignment="1">
      <alignment horizontal="right" vertical="center"/>
    </xf>
    <xf numFmtId="0" fontId="1" fillId="0" borderId="4" xfId="76" applyFont="1" applyBorder="1" applyAlignment="1">
      <alignment vertical="center"/>
    </xf>
    <xf numFmtId="3" fontId="1" fillId="0" borderId="4" xfId="54" applyNumberFormat="1" applyFont="1" applyBorder="1" applyAlignment="1">
      <alignment horizontal="right" vertical="center"/>
    </xf>
    <xf numFmtId="0" fontId="6" fillId="0" borderId="4" xfId="53" applyFont="1" applyBorder="1" applyAlignment="1">
      <alignment horizontal="center" vertical="center"/>
    </xf>
    <xf numFmtId="0" fontId="6" fillId="0" borderId="4" xfId="53" applyFont="1" applyBorder="1" applyAlignment="1">
      <alignment vertical="center"/>
    </xf>
    <xf numFmtId="3" fontId="6" fillId="0" borderId="4" xfId="53" applyNumberFormat="1" applyFont="1" applyBorder="1" applyAlignment="1">
      <alignment horizontal="right" vertical="center"/>
    </xf>
    <xf numFmtId="0" fontId="1" fillId="0" borderId="4" xfId="53" applyFont="1" applyBorder="1" applyAlignment="1">
      <alignment horizontal="center" vertical="center"/>
    </xf>
    <xf numFmtId="0" fontId="1" fillId="0" borderId="4" xfId="76" applyFont="1" applyBorder="1" applyAlignment="1">
      <alignment horizontal="left" vertical="center"/>
    </xf>
    <xf numFmtId="3" fontId="1" fillId="0" borderId="4" xfId="53" applyNumberFormat="1" applyFont="1" applyBorder="1" applyAlignment="1">
      <alignment horizontal="right" vertical="center"/>
    </xf>
    <xf numFmtId="3" fontId="1" fillId="2" borderId="4" xfId="53" applyNumberFormat="1" applyFont="1" applyFill="1" applyBorder="1" applyAlignment="1">
      <alignment horizontal="right" vertical="center"/>
    </xf>
    <xf numFmtId="3" fontId="6" fillId="2" borderId="4" xfId="53" applyNumberFormat="1" applyFont="1" applyFill="1" applyBorder="1" applyAlignment="1">
      <alignment horizontal="right" vertical="center"/>
    </xf>
    <xf numFmtId="0" fontId="1" fillId="2" borderId="4" xfId="76" applyFont="1" applyFill="1" applyBorder="1" applyAlignment="1">
      <alignment horizontal="center" vertical="center" wrapText="1"/>
    </xf>
    <xf numFmtId="0" fontId="1" fillId="2" borderId="4" xfId="76" applyFont="1" applyFill="1" applyBorder="1" applyAlignment="1">
      <alignment vertical="center" wrapText="1"/>
    </xf>
    <xf numFmtId="3" fontId="1" fillId="2" borderId="4" xfId="76" applyNumberFormat="1" applyFont="1" applyFill="1" applyBorder="1" applyAlignment="1">
      <alignment horizontal="right" vertical="center" wrapText="1"/>
    </xf>
    <xf numFmtId="3" fontId="1" fillId="2" borderId="4" xfId="54" applyNumberFormat="1" applyFont="1" applyFill="1" applyBorder="1" applyAlignment="1">
      <alignment horizontal="right" vertical="center" wrapText="1"/>
    </xf>
    <xf numFmtId="0" fontId="1" fillId="2" borderId="5" xfId="76" applyFont="1" applyFill="1" applyBorder="1" applyAlignment="1">
      <alignment horizontal="center" vertical="center" wrapText="1"/>
    </xf>
    <xf numFmtId="0" fontId="1" fillId="2" borderId="5" xfId="76" applyFont="1" applyFill="1" applyBorder="1" applyAlignment="1">
      <alignment vertical="center" wrapText="1"/>
    </xf>
    <xf numFmtId="3" fontId="1" fillId="2" borderId="5" xfId="76" applyNumberFormat="1" applyFont="1" applyFill="1" applyBorder="1" applyAlignment="1">
      <alignment horizontal="right" vertical="center"/>
    </xf>
    <xf numFmtId="3" fontId="1" fillId="2" borderId="5" xfId="76" applyNumberFormat="1" applyFont="1" applyFill="1" applyBorder="1" applyAlignment="1">
      <alignment horizontal="right" vertical="center" wrapText="1"/>
    </xf>
    <xf numFmtId="3" fontId="1" fillId="2" borderId="5" xfId="54" applyNumberFormat="1" applyFont="1" applyFill="1" applyBorder="1" applyAlignment="1">
      <alignment horizontal="right" vertical="center" wrapText="1"/>
    </xf>
    <xf numFmtId="3" fontId="6" fillId="0" borderId="4" xfId="41" applyNumberFormat="1" applyFont="1" applyBorder="1" applyAlignment="1">
      <alignment horizontal="right" vertical="center"/>
    </xf>
    <xf numFmtId="3" fontId="1" fillId="0" borderId="4" xfId="41" applyNumberFormat="1" applyFont="1" applyBorder="1" applyAlignment="1">
      <alignment horizontal="right" vertical="center"/>
    </xf>
    <xf numFmtId="3" fontId="1" fillId="2" borderId="4" xfId="11" applyNumberFormat="1" applyFont="1" applyFill="1" applyBorder="1" applyAlignment="1">
      <alignment horizontal="right" vertical="center" wrapText="1"/>
    </xf>
    <xf numFmtId="3" fontId="6" fillId="3" borderId="4" xfId="76" applyNumberFormat="1" applyFont="1" applyFill="1" applyBorder="1" applyAlignment="1">
      <alignment vertical="center"/>
    </xf>
    <xf numFmtId="3" fontId="1" fillId="2" borderId="4" xfId="41" applyNumberFormat="1" applyFont="1" applyFill="1" applyBorder="1" applyAlignment="1">
      <alignment horizontal="right" vertical="center" wrapText="1"/>
    </xf>
    <xf numFmtId="3" fontId="1" fillId="2" borderId="5" xfId="41" applyNumberFormat="1" applyFont="1" applyFill="1" applyBorder="1" applyAlignment="1">
      <alignment horizontal="right" vertical="center" wrapText="1"/>
    </xf>
    <xf numFmtId="0" fontId="1" fillId="0" borderId="0" xfId="0" applyFont="1" applyAlignment="1">
      <alignment horizontal="center"/>
    </xf>
    <xf numFmtId="0" fontId="8" fillId="0" borderId="0" xfId="0" applyFont="1"/>
    <xf numFmtId="0" fontId="6" fillId="0" borderId="0" xfId="0" applyFont="1"/>
    <xf numFmtId="0" fontId="1" fillId="3" borderId="0" xfId="0" applyFont="1" applyFill="1" applyAlignment="1">
      <alignment vertical="center"/>
    </xf>
    <xf numFmtId="0" fontId="6" fillId="3" borderId="0" xfId="0" applyFont="1" applyFill="1" applyAlignment="1">
      <alignment vertical="center"/>
    </xf>
    <xf numFmtId="0" fontId="12" fillId="0" borderId="0" xfId="0" applyFont="1"/>
    <xf numFmtId="1" fontId="12" fillId="0" borderId="1" xfId="0" applyNumberFormat="1" applyFont="1" applyBorder="1" applyAlignment="1">
      <alignment horizontal="center" vertical="center" wrapText="1"/>
    </xf>
    <xf numFmtId="0" fontId="12" fillId="0" borderId="1" xfId="0" applyFont="1" applyBorder="1" applyAlignment="1">
      <alignment horizontal="left" vertical="center" wrapText="1"/>
    </xf>
    <xf numFmtId="0" fontId="12" fillId="0" borderId="0" xfId="0" applyFont="1" applyAlignment="1">
      <alignment horizontal="center" vertical="center" wrapText="1"/>
    </xf>
    <xf numFmtId="1" fontId="6"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1" fontId="6" fillId="0" borderId="13" xfId="0" applyNumberFormat="1" applyFont="1" applyBorder="1" applyAlignment="1">
      <alignment horizontal="center" vertical="center" wrapText="1"/>
    </xf>
    <xf numFmtId="0" fontId="6" fillId="0" borderId="13" xfId="0" applyFont="1" applyBorder="1" applyAlignment="1">
      <alignment horizontal="left" vertical="center" wrapText="1"/>
    </xf>
    <xf numFmtId="0" fontId="6" fillId="0" borderId="13" xfId="0" applyFont="1" applyBorder="1" applyAlignment="1">
      <alignment horizontal="center" vertical="center" wrapText="1"/>
    </xf>
    <xf numFmtId="0" fontId="1" fillId="0" borderId="13" xfId="0" applyFont="1" applyBorder="1" applyAlignment="1">
      <alignment horizontal="right" vertical="center" wrapText="1"/>
    </xf>
    <xf numFmtId="0" fontId="1" fillId="0" borderId="4" xfId="0" applyFont="1" applyBorder="1" applyAlignment="1">
      <alignment horizontal="center" vertical="center" wrapText="1"/>
    </xf>
    <xf numFmtId="0" fontId="1" fillId="0" borderId="4" xfId="0" applyFont="1" applyBorder="1" applyAlignment="1">
      <alignment horizontal="left" vertical="center" wrapText="1"/>
    </xf>
    <xf numFmtId="3" fontId="1" fillId="3" borderId="4" xfId="15" applyNumberFormat="1" applyFont="1" applyFill="1" applyBorder="1" applyAlignment="1">
      <alignment horizontal="right" vertical="center" wrapText="1"/>
    </xf>
    <xf numFmtId="0" fontId="8" fillId="0" borderId="4" xfId="0" applyFont="1" applyBorder="1" applyAlignment="1">
      <alignment horizontal="center" vertical="center" wrapText="1"/>
    </xf>
    <xf numFmtId="0" fontId="8" fillId="0" borderId="4" xfId="0" applyFont="1" applyBorder="1" applyAlignment="1">
      <alignment horizontal="left" vertical="center" wrapText="1"/>
    </xf>
    <xf numFmtId="3" fontId="8" fillId="3" borderId="4" xfId="15" applyNumberFormat="1" applyFont="1" applyFill="1" applyBorder="1" applyAlignment="1">
      <alignment horizontal="right" vertical="center" wrapText="1"/>
    </xf>
    <xf numFmtId="2" fontId="1" fillId="0" borderId="0" xfId="0" applyNumberFormat="1" applyFont="1"/>
    <xf numFmtId="1" fontId="8" fillId="0" borderId="4" xfId="0" applyNumberFormat="1" applyFont="1" applyBorder="1" applyAlignment="1">
      <alignment horizontal="center" vertical="center" wrapText="1"/>
    </xf>
    <xf numFmtId="3" fontId="8" fillId="3" borderId="4" xfId="64" applyNumberFormat="1" applyFont="1" applyFill="1" applyBorder="1" applyAlignment="1">
      <alignment horizontal="right" vertical="center"/>
    </xf>
    <xf numFmtId="4" fontId="8" fillId="0" borderId="0" xfId="0" applyNumberFormat="1" applyFont="1"/>
    <xf numFmtId="172" fontId="1" fillId="3" borderId="4" xfId="15" applyNumberFormat="1" applyFont="1" applyFill="1" applyBorder="1" applyAlignment="1">
      <alignment horizontal="center" vertical="center" wrapText="1"/>
    </xf>
    <xf numFmtId="175" fontId="1" fillId="0" borderId="0" xfId="0" applyNumberFormat="1" applyFont="1"/>
    <xf numFmtId="2" fontId="1" fillId="0" borderId="4" xfId="0" applyNumberFormat="1" applyFont="1" applyBorder="1" applyAlignment="1">
      <alignment horizontal="right" vertical="center" wrapText="1"/>
    </xf>
    <xf numFmtId="1" fontId="1" fillId="0" borderId="4" xfId="0" applyNumberFormat="1" applyFont="1" applyBorder="1" applyAlignment="1">
      <alignment horizontal="center" vertical="center" wrapText="1"/>
    </xf>
    <xf numFmtId="1" fontId="1" fillId="0" borderId="4" xfId="0" applyNumberFormat="1" applyFont="1" applyBorder="1" applyAlignment="1">
      <alignment horizontal="right" vertical="center" wrapText="1"/>
    </xf>
    <xf numFmtId="0" fontId="1" fillId="0" borderId="4" xfId="68" applyFont="1" applyBorder="1" applyAlignment="1">
      <alignment horizontal="center" vertical="center"/>
    </xf>
    <xf numFmtId="0" fontId="1" fillId="0" borderId="4" xfId="68" applyFont="1" applyBorder="1" applyAlignment="1">
      <alignment horizontal="justify" vertical="center" wrapText="1"/>
    </xf>
    <xf numFmtId="0" fontId="8" fillId="0" borderId="4" xfId="72" applyFont="1" applyBorder="1" applyAlignment="1">
      <alignment horizontal="center" vertical="center"/>
    </xf>
    <xf numFmtId="0" fontId="8" fillId="0" borderId="4" xfId="72" applyFont="1" applyBorder="1" applyAlignment="1">
      <alignment horizontal="justify" vertical="center" wrapText="1"/>
    </xf>
    <xf numFmtId="0" fontId="1" fillId="0" borderId="4" xfId="72" applyFont="1" applyBorder="1" applyAlignment="1">
      <alignment vertical="center" wrapText="1"/>
    </xf>
    <xf numFmtId="0" fontId="1" fillId="0" borderId="4" xfId="72" applyFont="1" applyBorder="1" applyAlignment="1">
      <alignment horizontal="center" vertical="center"/>
    </xf>
    <xf numFmtId="0" fontId="1" fillId="0" borderId="4" xfId="72" applyFont="1" applyBorder="1" applyAlignment="1">
      <alignment horizontal="left" vertical="center" wrapText="1" indent="1"/>
    </xf>
    <xf numFmtId="3" fontId="8" fillId="2" borderId="4" xfId="15" applyNumberFormat="1" applyFont="1" applyFill="1" applyBorder="1" applyAlignment="1">
      <alignment horizontal="right" vertical="center" wrapText="1"/>
    </xf>
    <xf numFmtId="171" fontId="1" fillId="3" borderId="4" xfId="1" applyNumberFormat="1" applyFont="1" applyFill="1" applyBorder="1" applyAlignment="1">
      <alignment horizontal="right" vertical="center" wrapText="1"/>
    </xf>
    <xf numFmtId="4" fontId="1" fillId="3" borderId="4" xfId="15" applyNumberFormat="1" applyFont="1" applyFill="1" applyBorder="1" applyAlignment="1">
      <alignment horizontal="right" vertical="center" wrapText="1"/>
    </xf>
    <xf numFmtId="0" fontId="1" fillId="0" borderId="4" xfId="72" applyFont="1" applyBorder="1" applyAlignment="1">
      <alignment horizontal="center" vertical="center" wrapText="1"/>
    </xf>
    <xf numFmtId="0" fontId="8" fillId="0" borderId="4" xfId="72" applyFont="1" applyBorder="1" applyAlignment="1">
      <alignment vertical="center" wrapText="1"/>
    </xf>
    <xf numFmtId="3" fontId="1" fillId="0" borderId="4" xfId="0" applyNumberFormat="1" applyFont="1" applyBorder="1" applyAlignment="1">
      <alignment horizontal="right" vertical="center" wrapText="1"/>
    </xf>
    <xf numFmtId="0" fontId="1" fillId="0" borderId="4" xfId="68" applyFont="1" applyBorder="1" applyAlignment="1">
      <alignment vertical="center" wrapText="1"/>
    </xf>
    <xf numFmtId="0" fontId="8" fillId="0" borderId="4" xfId="68" applyFont="1" applyBorder="1" applyAlignment="1">
      <alignment horizontal="center" vertical="center"/>
    </xf>
    <xf numFmtId="0" fontId="8" fillId="0" borderId="4" xfId="68" applyFont="1" applyBorder="1" applyAlignment="1">
      <alignment vertical="center" wrapText="1"/>
    </xf>
    <xf numFmtId="0" fontId="8" fillId="0" borderId="4" xfId="68" applyFont="1" applyBorder="1" applyAlignment="1">
      <alignment horizontal="justify" vertical="center" wrapText="1"/>
    </xf>
    <xf numFmtId="4" fontId="8" fillId="3" borderId="4" xfId="15" applyNumberFormat="1" applyFont="1" applyFill="1" applyBorder="1" applyAlignment="1">
      <alignment horizontal="right" vertical="center" wrapText="1"/>
    </xf>
    <xf numFmtId="3" fontId="1" fillId="2" borderId="4" xfId="15" applyNumberFormat="1" applyFont="1" applyFill="1" applyBorder="1" applyAlignment="1">
      <alignment horizontal="right" vertical="center" wrapText="1"/>
    </xf>
    <xf numFmtId="173" fontId="8" fillId="0" borderId="4" xfId="68" applyNumberFormat="1" applyFont="1" applyBorder="1" applyAlignment="1">
      <alignment horizontal="center" vertical="center" wrapText="1"/>
    </xf>
    <xf numFmtId="173" fontId="8" fillId="0" borderId="4" xfId="68" applyNumberFormat="1" applyFont="1" applyBorder="1" applyAlignment="1">
      <alignment horizontal="justify" vertical="center" wrapText="1"/>
    </xf>
    <xf numFmtId="173" fontId="8" fillId="0" borderId="4" xfId="68" applyNumberFormat="1" applyFont="1" applyBorder="1" applyAlignment="1">
      <alignment horizontal="center" vertical="center"/>
    </xf>
    <xf numFmtId="173" fontId="1" fillId="0" borderId="4" xfId="68" applyNumberFormat="1" applyFont="1" applyBorder="1" applyAlignment="1">
      <alignment horizontal="center" vertical="center" wrapText="1"/>
    </xf>
    <xf numFmtId="0" fontId="1" fillId="0" borderId="4" xfId="58" applyFont="1" applyBorder="1" applyAlignment="1">
      <alignment horizontal="center" vertical="center"/>
    </xf>
    <xf numFmtId="0" fontId="1" fillId="0" borderId="4" xfId="71" applyFont="1" applyBorder="1" applyAlignment="1">
      <alignment horizontal="justify" vertical="center"/>
    </xf>
    <xf numFmtId="0" fontId="1" fillId="0" borderId="4" xfId="71" applyFont="1" applyBorder="1" applyAlignment="1">
      <alignment horizontal="center" vertical="center"/>
    </xf>
    <xf numFmtId="3" fontId="1" fillId="0" borderId="4" xfId="0" applyNumberFormat="1" applyFont="1" applyBorder="1" applyAlignment="1">
      <alignment horizontal="right" vertical="center"/>
    </xf>
    <xf numFmtId="49" fontId="1" fillId="0" borderId="4" xfId="58" applyNumberFormat="1" applyFont="1" applyBorder="1" applyAlignment="1">
      <alignment horizontal="justify" vertical="center" wrapText="1"/>
    </xf>
    <xf numFmtId="173" fontId="1" fillId="0" borderId="4" xfId="0" applyNumberFormat="1" applyFont="1" applyBorder="1" applyAlignment="1">
      <alignment horizontal="right" vertical="center"/>
    </xf>
    <xf numFmtId="171" fontId="1" fillId="0" borderId="4" xfId="1" applyNumberFormat="1" applyFont="1" applyFill="1" applyBorder="1" applyAlignment="1">
      <alignment horizontal="right" vertical="center" wrapText="1"/>
    </xf>
    <xf numFmtId="0" fontId="1" fillId="0" borderId="4" xfId="71" applyFont="1" applyBorder="1" applyAlignment="1">
      <alignment horizontal="left" vertical="center" indent="1"/>
    </xf>
    <xf numFmtId="3" fontId="1" fillId="2" borderId="4" xfId="15" applyNumberFormat="1" applyFont="1" applyFill="1" applyBorder="1" applyAlignment="1">
      <alignment horizontal="right" vertical="center"/>
    </xf>
    <xf numFmtId="169" fontId="1" fillId="2" borderId="4" xfId="15" applyNumberFormat="1" applyFont="1" applyFill="1" applyBorder="1" applyAlignment="1">
      <alignment horizontal="right" vertical="center"/>
    </xf>
    <xf numFmtId="0" fontId="1" fillId="0" borderId="4" xfId="40" applyFont="1" applyBorder="1" applyAlignment="1">
      <alignment horizontal="center" vertical="center" wrapText="1"/>
    </xf>
    <xf numFmtId="0" fontId="1" fillId="0" borderId="4" xfId="40" applyFont="1" applyBorder="1" applyAlignment="1">
      <alignment horizontal="left" vertical="center" wrapText="1"/>
    </xf>
    <xf numFmtId="3" fontId="1" fillId="3" borderId="4" xfId="15" applyNumberFormat="1" applyFont="1" applyFill="1" applyBorder="1" applyAlignment="1">
      <alignment horizontal="right" vertical="center"/>
    </xf>
    <xf numFmtId="4" fontId="1" fillId="3" borderId="4" xfId="15" applyNumberFormat="1" applyFont="1" applyFill="1" applyBorder="1" applyAlignment="1">
      <alignment horizontal="right" vertical="center"/>
    </xf>
    <xf numFmtId="3" fontId="8" fillId="0" borderId="4" xfId="0" applyNumberFormat="1" applyFont="1" applyBorder="1" applyAlignment="1">
      <alignment horizontal="right" vertical="center" wrapText="1"/>
    </xf>
    <xf numFmtId="0" fontId="1" fillId="0" borderId="4" xfId="0" applyFont="1" applyBorder="1" applyAlignment="1">
      <alignment horizontal="right" vertical="center" wrapText="1"/>
    </xf>
    <xf numFmtId="171" fontId="1" fillId="0" borderId="4" xfId="0" applyNumberFormat="1" applyFont="1" applyBorder="1" applyAlignment="1">
      <alignment horizontal="right" vertical="center" wrapText="1"/>
    </xf>
    <xf numFmtId="0" fontId="1" fillId="0" borderId="4" xfId="50" applyFont="1" applyBorder="1" applyAlignment="1">
      <alignment horizontal="justify" vertical="center" wrapText="1"/>
    </xf>
    <xf numFmtId="0" fontId="1" fillId="0" borderId="4" xfId="50" applyFont="1" applyBorder="1" applyAlignment="1">
      <alignment horizontal="center" vertical="center" wrapText="1"/>
    </xf>
    <xf numFmtId="0" fontId="1" fillId="2" borderId="4" xfId="0" applyFont="1" applyFill="1" applyBorder="1" applyAlignment="1">
      <alignment horizontal="right" vertical="center" wrapText="1"/>
    </xf>
    <xf numFmtId="0" fontId="8" fillId="0" borderId="4" xfId="50" applyFont="1" applyBorder="1" applyAlignment="1">
      <alignment horizontal="center" vertical="center" wrapText="1"/>
    </xf>
    <xf numFmtId="3" fontId="1" fillId="2" borderId="4" xfId="0" applyNumberFormat="1" applyFont="1" applyFill="1" applyBorder="1" applyAlignment="1">
      <alignment horizontal="right" vertical="center" wrapText="1"/>
    </xf>
    <xf numFmtId="0" fontId="6" fillId="0" borderId="4" xfId="50" applyFont="1" applyBorder="1" applyAlignment="1">
      <alignment horizontal="center" vertical="center" wrapText="1"/>
    </xf>
    <xf numFmtId="3" fontId="1" fillId="2" borderId="4" xfId="75" applyNumberFormat="1" applyFont="1" applyFill="1" applyBorder="1" applyAlignment="1">
      <alignment horizontal="right" vertical="center"/>
    </xf>
    <xf numFmtId="1" fontId="6" fillId="0" borderId="4" xfId="0" applyNumberFormat="1" applyFont="1" applyBorder="1" applyAlignment="1">
      <alignment horizontal="center" vertical="center" wrapText="1"/>
    </xf>
    <xf numFmtId="0" fontId="6" fillId="0" borderId="4" xfId="0" applyFont="1" applyBorder="1" applyAlignment="1">
      <alignment horizontal="left" vertical="center" wrapText="1"/>
    </xf>
    <xf numFmtId="0" fontId="6" fillId="0" borderId="4" xfId="0" applyFont="1" applyBorder="1" applyAlignment="1">
      <alignment horizontal="center" vertical="center" wrapText="1"/>
    </xf>
    <xf numFmtId="0" fontId="1" fillId="0" borderId="4" xfId="70" applyFont="1" applyBorder="1" applyAlignment="1">
      <alignment horizontal="justify" vertical="center" wrapText="1"/>
    </xf>
    <xf numFmtId="0" fontId="1" fillId="0" borderId="4" xfId="70" applyFont="1" applyBorder="1" applyAlignment="1">
      <alignment horizontal="center" vertical="center" wrapText="1"/>
    </xf>
    <xf numFmtId="3" fontId="1" fillId="0" borderId="4" xfId="15" applyNumberFormat="1" applyFont="1" applyFill="1" applyBorder="1" applyAlignment="1">
      <alignment horizontal="right" vertical="center" wrapText="1"/>
    </xf>
    <xf numFmtId="0" fontId="1" fillId="0" borderId="4" xfId="58" applyFont="1" applyBorder="1" applyAlignment="1">
      <alignment horizontal="center" vertical="center" wrapText="1"/>
    </xf>
    <xf numFmtId="4" fontId="1" fillId="0" borderId="4" xfId="58" applyNumberFormat="1" applyFont="1" applyBorder="1" applyAlignment="1">
      <alignment horizontal="right" vertical="center"/>
    </xf>
    <xf numFmtId="0" fontId="1" fillId="0" borderId="4" xfId="70" applyFont="1" applyBorder="1" applyAlignment="1">
      <alignment horizontal="center" vertical="top"/>
    </xf>
    <xf numFmtId="169" fontId="1" fillId="0" borderId="4" xfId="70" applyNumberFormat="1" applyFont="1" applyBorder="1" applyAlignment="1">
      <alignment horizontal="right" vertical="center"/>
    </xf>
    <xf numFmtId="3" fontId="1" fillId="0" borderId="4" xfId="70" applyNumberFormat="1" applyFont="1" applyBorder="1" applyAlignment="1">
      <alignment horizontal="right" vertical="center"/>
    </xf>
    <xf numFmtId="169" fontId="8" fillId="3" borderId="4" xfId="15" applyNumberFormat="1" applyFont="1" applyFill="1" applyBorder="1" applyAlignment="1">
      <alignment horizontal="right" vertical="center" wrapText="1"/>
    </xf>
    <xf numFmtId="0" fontId="8" fillId="0" borderId="4" xfId="70" applyFont="1" applyBorder="1" applyAlignment="1">
      <alignment horizontal="center" vertical="top"/>
    </xf>
    <xf numFmtId="3" fontId="1" fillId="0" borderId="4" xfId="1" applyNumberFormat="1" applyFont="1" applyFill="1" applyBorder="1" applyAlignment="1">
      <alignment horizontal="right" vertical="center"/>
    </xf>
    <xf numFmtId="169" fontId="1" fillId="2" borderId="4" xfId="0" applyNumberFormat="1" applyFont="1" applyFill="1" applyBorder="1" applyAlignment="1">
      <alignment horizontal="right" vertical="center" wrapText="1"/>
    </xf>
    <xf numFmtId="169" fontId="1" fillId="0" borderId="4" xfId="0" applyNumberFormat="1" applyFont="1" applyBorder="1" applyAlignment="1">
      <alignment horizontal="right" vertical="center" wrapText="1"/>
    </xf>
    <xf numFmtId="0" fontId="1" fillId="2" borderId="4" xfId="62" applyFont="1" applyFill="1" applyBorder="1" applyAlignment="1">
      <alignment vertical="center" wrapText="1"/>
    </xf>
    <xf numFmtId="0" fontId="1" fillId="2" borderId="4" xfId="62" applyFont="1" applyFill="1" applyBorder="1" applyAlignment="1">
      <alignment horizontal="center" vertical="center" wrapText="1"/>
    </xf>
    <xf numFmtId="3" fontId="1" fillId="2" borderId="4" xfId="19" applyNumberFormat="1" applyFont="1" applyFill="1" applyBorder="1" applyAlignment="1">
      <alignment horizontal="right" vertical="center"/>
    </xf>
    <xf numFmtId="0" fontId="6" fillId="0" borderId="4" xfId="70" applyFont="1" applyBorder="1" applyAlignment="1">
      <alignment horizontal="center" vertical="center" wrapText="1"/>
    </xf>
    <xf numFmtId="0" fontId="6" fillId="0" borderId="4" xfId="70" applyFont="1" applyBorder="1" applyAlignment="1">
      <alignment horizontal="center" vertical="center"/>
    </xf>
    <xf numFmtId="4" fontId="1" fillId="0" borderId="4" xfId="15" applyNumberFormat="1" applyFont="1" applyFill="1" applyBorder="1" applyAlignment="1">
      <alignment horizontal="right" vertical="center" wrapText="1"/>
    </xf>
    <xf numFmtId="169" fontId="1" fillId="0" borderId="4" xfId="15" applyNumberFormat="1" applyFont="1" applyFill="1" applyBorder="1" applyAlignment="1">
      <alignment horizontal="right" vertical="center" wrapText="1"/>
    </xf>
    <xf numFmtId="49" fontId="6" fillId="0" borderId="4" xfId="70" applyNumberFormat="1" applyFont="1" applyBorder="1" applyAlignment="1">
      <alignment horizontal="justify" vertical="center" wrapText="1"/>
    </xf>
    <xf numFmtId="2" fontId="1" fillId="3" borderId="4" xfId="15" applyNumberFormat="1" applyFont="1" applyFill="1" applyBorder="1" applyAlignment="1">
      <alignment horizontal="right" vertical="center"/>
    </xf>
    <xf numFmtId="2" fontId="1" fillId="3" borderId="4" xfId="64" applyNumberFormat="1" applyFont="1" applyFill="1" applyBorder="1" applyAlignment="1">
      <alignment horizontal="right" vertical="center"/>
    </xf>
    <xf numFmtId="1" fontId="1" fillId="3" borderId="4" xfId="64" applyNumberFormat="1" applyFont="1" applyFill="1" applyBorder="1" applyAlignment="1">
      <alignment horizontal="right" vertical="center"/>
    </xf>
    <xf numFmtId="3" fontId="1" fillId="3" borderId="4" xfId="64" applyNumberFormat="1" applyFont="1" applyFill="1" applyBorder="1" applyAlignment="1">
      <alignment horizontal="right" vertical="center" wrapText="1"/>
    </xf>
    <xf numFmtId="0" fontId="1" fillId="3" borderId="4" xfId="64" applyFont="1" applyFill="1" applyBorder="1" applyAlignment="1">
      <alignment horizontal="center" vertical="center" wrapText="1"/>
    </xf>
    <xf numFmtId="0" fontId="1" fillId="3" borderId="4" xfId="64" applyFont="1" applyFill="1" applyBorder="1" applyAlignment="1">
      <alignment vertical="center" wrapText="1"/>
    </xf>
    <xf numFmtId="0" fontId="6" fillId="3" borderId="4" xfId="64" applyFont="1" applyFill="1" applyBorder="1" applyAlignment="1">
      <alignment vertical="center" wrapText="1"/>
    </xf>
    <xf numFmtId="0" fontId="6" fillId="3" borderId="4" xfId="64" applyFont="1" applyFill="1" applyBorder="1" applyAlignment="1">
      <alignment horizontal="center" vertical="center" wrapText="1"/>
    </xf>
    <xf numFmtId="0" fontId="1" fillId="3" borderId="4" xfId="64" applyFont="1" applyFill="1" applyBorder="1" applyAlignment="1">
      <alignment horizontal="right" vertical="center" wrapText="1"/>
    </xf>
    <xf numFmtId="0" fontId="1" fillId="0" borderId="5" xfId="0" applyFont="1" applyBorder="1" applyAlignment="1">
      <alignment horizontal="center" vertical="center" wrapText="1"/>
    </xf>
    <xf numFmtId="0" fontId="1" fillId="0" borderId="5" xfId="0" applyFont="1" applyBorder="1" applyAlignment="1">
      <alignment horizontal="left" vertical="center" wrapText="1"/>
    </xf>
    <xf numFmtId="0" fontId="1" fillId="3" borderId="5" xfId="64" applyFont="1" applyFill="1" applyBorder="1" applyAlignment="1">
      <alignment horizontal="right" vertical="center" wrapText="1"/>
    </xf>
    <xf numFmtId="0" fontId="12" fillId="0" borderId="0" xfId="0" applyFont="1" applyAlignment="1">
      <alignment horizontal="left" vertical="center" wrapText="1"/>
    </xf>
    <xf numFmtId="0" fontId="1" fillId="0" borderId="4" xfId="0" quotePrefix="1" applyFont="1" applyBorder="1" applyAlignment="1">
      <alignment horizontal="left" vertical="center" wrapText="1"/>
    </xf>
    <xf numFmtId="2" fontId="1" fillId="0" borderId="4" xfId="0" quotePrefix="1" applyNumberFormat="1" applyFont="1" applyBorder="1" applyAlignment="1">
      <alignment horizontal="right" vertical="center" wrapText="1"/>
    </xf>
    <xf numFmtId="0" fontId="1" fillId="0" borderId="4" xfId="72" quotePrefix="1" applyFont="1" applyBorder="1" applyAlignment="1">
      <alignment horizontal="left" vertical="center" wrapText="1" indent="1"/>
    </xf>
    <xf numFmtId="0" fontId="8" fillId="0" borderId="4" xfId="0" quotePrefix="1" applyFont="1" applyBorder="1" applyAlignment="1">
      <alignment horizontal="left" vertical="center" wrapText="1"/>
    </xf>
    <xf numFmtId="0" fontId="1" fillId="0" borderId="4" xfId="72" quotePrefix="1" applyFont="1" applyBorder="1" applyAlignment="1">
      <alignment vertical="center" wrapText="1"/>
    </xf>
    <xf numFmtId="0" fontId="1" fillId="0" borderId="4" xfId="68" quotePrefix="1" applyFont="1" applyBorder="1" applyAlignment="1">
      <alignment vertical="center" wrapText="1"/>
    </xf>
    <xf numFmtId="0" fontId="1" fillId="0" borderId="4" xfId="0" quotePrefix="1" applyFont="1" applyBorder="1" applyAlignment="1">
      <alignment horizontal="center" vertical="center" wrapText="1"/>
    </xf>
    <xf numFmtId="0" fontId="1" fillId="0" borderId="4" xfId="71" quotePrefix="1" applyFont="1" applyBorder="1" applyAlignment="1">
      <alignment horizontal="justify" vertical="center"/>
    </xf>
    <xf numFmtId="0" fontId="8" fillId="0" borderId="4" xfId="50" quotePrefix="1" applyFont="1" applyBorder="1" applyAlignment="1">
      <alignment horizontal="justify" vertical="center" wrapText="1"/>
    </xf>
    <xf numFmtId="0" fontId="1" fillId="0" borderId="4" xfId="70" quotePrefix="1" applyFont="1" applyBorder="1" applyAlignment="1">
      <alignment horizontal="justify" vertical="center" wrapText="1"/>
    </xf>
    <xf numFmtId="49" fontId="1" fillId="0" borderId="4" xfId="70" quotePrefix="1" applyNumberFormat="1" applyFont="1" applyBorder="1" applyAlignment="1">
      <alignment horizontal="justify" vertical="center" wrapText="1"/>
    </xf>
    <xf numFmtId="0" fontId="1" fillId="2" borderId="4" xfId="62" quotePrefix="1" applyFont="1" applyFill="1" applyBorder="1" applyAlignment="1">
      <alignment vertical="center" wrapText="1"/>
    </xf>
    <xf numFmtId="49" fontId="1" fillId="0" borderId="4" xfId="58" quotePrefix="1" applyNumberFormat="1" applyFont="1" applyBorder="1" applyAlignment="1">
      <alignment horizontal="justify" vertical="center" wrapText="1"/>
    </xf>
    <xf numFmtId="0" fontId="1" fillId="3" borderId="4" xfId="64" quotePrefix="1" applyFont="1" applyFill="1" applyBorder="1" applyAlignment="1">
      <alignment horizontal="left" vertical="center" wrapText="1"/>
    </xf>
    <xf numFmtId="0" fontId="1" fillId="3" borderId="4" xfId="64" quotePrefix="1" applyFont="1" applyFill="1" applyBorder="1" applyAlignment="1">
      <alignment horizontal="center" vertical="center" wrapText="1"/>
    </xf>
    <xf numFmtId="169" fontId="1" fillId="2" borderId="3" xfId="17" quotePrefix="1" applyNumberFormat="1" applyFont="1" applyFill="1" applyBorder="1" applyAlignment="1">
      <alignment horizontal="right" vertical="center"/>
    </xf>
    <xf numFmtId="49" fontId="8" fillId="0" borderId="4" xfId="70" quotePrefix="1" applyNumberFormat="1" applyFont="1" applyBorder="1" applyAlignment="1">
      <alignment horizontal="justify" vertical="center" wrapText="1"/>
    </xf>
    <xf numFmtId="49" fontId="1" fillId="2" borderId="4" xfId="70" quotePrefix="1" applyNumberFormat="1" applyFont="1" applyFill="1" applyBorder="1" applyAlignment="1">
      <alignment horizontal="justify" vertical="center" wrapText="1"/>
    </xf>
    <xf numFmtId="49" fontId="1" fillId="2" borderId="5" xfId="70" quotePrefix="1" applyNumberFormat="1" applyFont="1" applyFill="1" applyBorder="1" applyAlignment="1">
      <alignment horizontal="justify" vertical="center" wrapText="1"/>
    </xf>
    <xf numFmtId="0" fontId="2" fillId="0" borderId="0" xfId="0" applyFont="1" applyAlignment="1">
      <alignment wrapText="1"/>
    </xf>
    <xf numFmtId="0" fontId="2" fillId="0" borderId="0" xfId="0" applyFont="1" applyAlignment="1">
      <alignment horizontal="center" vertical="center"/>
    </xf>
    <xf numFmtId="0" fontId="10" fillId="0" borderId="0" xfId="0" applyFont="1" applyAlignment="1">
      <alignment horizontal="center" vertical="center" wrapText="1"/>
    </xf>
    <xf numFmtId="0" fontId="2" fillId="0" borderId="0" xfId="0" applyFont="1" applyAlignment="1">
      <alignment horizontal="center" vertical="center" wrapText="1"/>
    </xf>
    <xf numFmtId="0" fontId="5" fillId="0" borderId="0" xfId="0" applyFont="1" applyAlignment="1">
      <alignment horizontal="center" vertical="center"/>
    </xf>
    <xf numFmtId="0" fontId="26" fillId="0" borderId="0" xfId="0" applyFont="1" applyAlignment="1">
      <alignment horizontal="center" vertical="center" wrapText="1"/>
    </xf>
    <xf numFmtId="0" fontId="27" fillId="0" borderId="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Border="1" applyAlignment="1">
      <alignment horizontal="left" vertical="center" wrapText="1"/>
    </xf>
    <xf numFmtId="0" fontId="3" fillId="0" borderId="2" xfId="0" applyFont="1" applyBorder="1" applyAlignment="1">
      <alignment vertical="center" wrapText="1"/>
    </xf>
    <xf numFmtId="0" fontId="27" fillId="0" borderId="2" xfId="0" applyFont="1" applyBorder="1" applyAlignment="1">
      <alignment vertical="center" wrapText="1"/>
    </xf>
    <xf numFmtId="0" fontId="3" fillId="0" borderId="2" xfId="0" quotePrefix="1" applyFont="1" applyBorder="1" applyAlignment="1">
      <alignment horizontal="center" vertical="center" wrapText="1"/>
    </xf>
    <xf numFmtId="0" fontId="28" fillId="0" borderId="2" xfId="0" applyFont="1" applyBorder="1" applyAlignment="1">
      <alignment horizontal="justify" vertical="center"/>
    </xf>
    <xf numFmtId="0" fontId="1" fillId="0" borderId="14" xfId="0" applyFont="1" applyBorder="1" applyAlignment="1">
      <alignment horizontal="center" vertical="center" wrapText="1"/>
    </xf>
    <xf numFmtId="0" fontId="1" fillId="0" borderId="7"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vertical="center" wrapText="1"/>
    </xf>
    <xf numFmtId="1" fontId="6" fillId="0" borderId="6" xfId="0" applyNumberFormat="1" applyFont="1" applyBorder="1" applyAlignment="1">
      <alignment horizontal="center" vertical="center" wrapText="1"/>
    </xf>
    <xf numFmtId="1" fontId="6" fillId="0" borderId="8"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0" borderId="8" xfId="0" applyFont="1" applyBorder="1" applyAlignment="1">
      <alignment horizontal="center" vertical="center" wrapText="1"/>
    </xf>
    <xf numFmtId="0" fontId="4" fillId="0" borderId="0" xfId="37" applyFont="1" applyAlignment="1">
      <alignment horizontal="center" vertical="center"/>
    </xf>
    <xf numFmtId="0" fontId="11" fillId="0" borderId="0" xfId="37" applyFont="1" applyAlignment="1">
      <alignment horizontal="center" vertical="center"/>
    </xf>
    <xf numFmtId="0" fontId="2" fillId="0" borderId="0" xfId="37" applyFont="1" applyAlignment="1">
      <alignment horizontal="right" vertical="center" wrapText="1"/>
    </xf>
    <xf numFmtId="0" fontId="4" fillId="0" borderId="0" xfId="49" applyFont="1" applyAlignment="1">
      <alignment horizontal="center" vertical="center" wrapText="1"/>
    </xf>
    <xf numFmtId="0" fontId="4" fillId="0" borderId="0" xfId="49" applyFont="1" applyAlignment="1">
      <alignment horizontal="center" vertical="center"/>
    </xf>
    <xf numFmtId="0" fontId="11" fillId="0" borderId="0" xfId="49" applyFont="1" applyAlignment="1">
      <alignment horizontal="center" vertical="center" wrapText="1"/>
    </xf>
    <xf numFmtId="0" fontId="6" fillId="0" borderId="2" xfId="49" applyFont="1" applyBorder="1" applyAlignment="1">
      <alignment horizontal="center" vertical="center"/>
    </xf>
    <xf numFmtId="0" fontId="6" fillId="0" borderId="9" xfId="49" applyFont="1" applyBorder="1" applyAlignment="1">
      <alignment horizontal="center" vertical="center" wrapText="1" shrinkToFit="1"/>
    </xf>
    <xf numFmtId="0" fontId="6" fillId="0" borderId="10" xfId="49" applyFont="1" applyBorder="1" applyAlignment="1">
      <alignment horizontal="center" vertical="center" wrapText="1" shrinkToFit="1"/>
    </xf>
    <xf numFmtId="0" fontId="6" fillId="0" borderId="12" xfId="49" applyFont="1" applyBorder="1" applyAlignment="1">
      <alignment horizontal="center" vertical="center" wrapText="1" shrinkToFit="1"/>
    </xf>
    <xf numFmtId="0" fontId="6" fillId="0" borderId="6" xfId="49" applyFont="1" applyBorder="1" applyAlignment="1">
      <alignment horizontal="center" vertical="center" wrapText="1" shrinkToFit="1"/>
    </xf>
    <xf numFmtId="0" fontId="6" fillId="0" borderId="7" xfId="49" applyFont="1" applyBorder="1" applyAlignment="1">
      <alignment horizontal="center" vertical="center"/>
    </xf>
    <xf numFmtId="0" fontId="6" fillId="0" borderId="8" xfId="49" applyFont="1" applyBorder="1" applyAlignment="1">
      <alignment horizontal="center" vertical="center"/>
    </xf>
    <xf numFmtId="0" fontId="6" fillId="0" borderId="11" xfId="49" applyFont="1" applyBorder="1" applyAlignment="1">
      <alignment horizontal="center" vertical="center" wrapText="1" shrinkToFit="1"/>
    </xf>
    <xf numFmtId="0" fontId="27" fillId="0" borderId="0" xfId="0" applyFont="1" applyAlignment="1">
      <alignment horizontal="center" vertical="center"/>
    </xf>
    <xf numFmtId="0" fontId="27" fillId="0" borderId="0" xfId="0" applyFont="1" applyAlignment="1">
      <alignment horizontal="center" vertical="center" wrapText="1"/>
    </xf>
    <xf numFmtId="0" fontId="11" fillId="4" borderId="0" xfId="0" applyFont="1" applyFill="1" applyAlignment="1">
      <alignment horizontal="center" vertical="center" wrapText="1"/>
    </xf>
    <xf numFmtId="0" fontId="3" fillId="0" borderId="0" xfId="74" applyFont="1" applyAlignment="1">
      <alignment horizontal="left" vertical="center"/>
    </xf>
    <xf numFmtId="3" fontId="4" fillId="0" borderId="0" xfId="73" applyFont="1" applyAlignment="1">
      <alignment horizontal="center"/>
    </xf>
    <xf numFmtId="3" fontId="5" fillId="0" borderId="1" xfId="73" applyFont="1" applyBorder="1" applyAlignment="1">
      <alignment horizontal="center" vertical="center" wrapText="1"/>
    </xf>
    <xf numFmtId="0" fontId="29" fillId="0" borderId="2" xfId="0" applyFont="1" applyBorder="1" applyAlignment="1">
      <alignment horizontal="center" vertical="center" wrapText="1"/>
    </xf>
  </cellXfs>
  <cellStyles count="84">
    <cellStyle name="AutoFormat-Optionen 2 2" xfId="2" xr:uid="{00000000-0005-0000-0000-000031000000}"/>
    <cellStyle name="AutoFormat-Optionen_2. Du toan chi tiet nam 2018" xfId="3" xr:uid="{00000000-0005-0000-0000-000032000000}"/>
    <cellStyle name="Comma" xfId="1" builtinId="3"/>
    <cellStyle name="Comma [0] 11" xfId="4" xr:uid="{00000000-0005-0000-0000-000033000000}"/>
    <cellStyle name="Comma [0] 2" xfId="5" xr:uid="{00000000-0005-0000-0000-000034000000}"/>
    <cellStyle name="Comma [0] 3" xfId="6" xr:uid="{00000000-0005-0000-0000-000035000000}"/>
    <cellStyle name="Comma [0] 4" xfId="7" xr:uid="{00000000-0005-0000-0000-000036000000}"/>
    <cellStyle name="Comma [0] 4 3" xfId="8" xr:uid="{00000000-0005-0000-0000-000037000000}"/>
    <cellStyle name="Comma 10" xfId="9" xr:uid="{00000000-0005-0000-0000-000038000000}"/>
    <cellStyle name="Comma 10 2" xfId="10" xr:uid="{00000000-0005-0000-0000-000039000000}"/>
    <cellStyle name="Comma 10 3" xfId="11" xr:uid="{00000000-0005-0000-0000-00003A000000}"/>
    <cellStyle name="Comma 10 3 2" xfId="12" xr:uid="{00000000-0005-0000-0000-00003B000000}"/>
    <cellStyle name="Comma 11" xfId="13" xr:uid="{00000000-0005-0000-0000-00003C000000}"/>
    <cellStyle name="Comma 12" xfId="14" xr:uid="{00000000-0005-0000-0000-00003D000000}"/>
    <cellStyle name="Comma 2" xfId="15" xr:uid="{00000000-0005-0000-0000-00003E000000}"/>
    <cellStyle name="Comma 2 2" xfId="16" xr:uid="{00000000-0005-0000-0000-00003F000000}"/>
    <cellStyle name="Comma 2 3" xfId="17" xr:uid="{00000000-0005-0000-0000-000040000000}"/>
    <cellStyle name="Comma 2 4" xfId="18" xr:uid="{00000000-0005-0000-0000-000041000000}"/>
    <cellStyle name="Comma 2 5" xfId="19" xr:uid="{00000000-0005-0000-0000-000042000000}"/>
    <cellStyle name="Comma 26" xfId="20" xr:uid="{00000000-0005-0000-0000-000043000000}"/>
    <cellStyle name="Comma 28" xfId="21" xr:uid="{00000000-0005-0000-0000-000044000000}"/>
    <cellStyle name="Comma 29" xfId="22" xr:uid="{00000000-0005-0000-0000-000045000000}"/>
    <cellStyle name="Comma 3" xfId="23" xr:uid="{00000000-0005-0000-0000-000046000000}"/>
    <cellStyle name="Comma 3 3" xfId="24" xr:uid="{00000000-0005-0000-0000-000047000000}"/>
    <cellStyle name="Comma 4" xfId="25" xr:uid="{00000000-0005-0000-0000-000048000000}"/>
    <cellStyle name="Comma 5" xfId="26" xr:uid="{00000000-0005-0000-0000-000049000000}"/>
    <cellStyle name="Comma 5 2" xfId="27" xr:uid="{00000000-0005-0000-0000-00004A000000}"/>
    <cellStyle name="Comma 6" xfId="28" xr:uid="{00000000-0005-0000-0000-00004B000000}"/>
    <cellStyle name="Comma 6 2" xfId="29" xr:uid="{00000000-0005-0000-0000-00004C000000}"/>
    <cellStyle name="Comma 7" xfId="30" xr:uid="{00000000-0005-0000-0000-00004D000000}"/>
    <cellStyle name="Comma 7 2" xfId="31" xr:uid="{00000000-0005-0000-0000-00004E000000}"/>
    <cellStyle name="Comma 8" xfId="32" xr:uid="{00000000-0005-0000-0000-00004F000000}"/>
    <cellStyle name="Comma 9" xfId="33" xr:uid="{00000000-0005-0000-0000-000050000000}"/>
    <cellStyle name="Comma 9 3" xfId="34" xr:uid="{00000000-0005-0000-0000-000051000000}"/>
    <cellStyle name="Normal" xfId="0" builtinId="0"/>
    <cellStyle name="Normal - Style1 2" xfId="35" xr:uid="{00000000-0005-0000-0000-000052000000}"/>
    <cellStyle name="Normal 10 2 2" xfId="36" xr:uid="{00000000-0005-0000-0000-000053000000}"/>
    <cellStyle name="Normal 10 3" xfId="37" xr:uid="{00000000-0005-0000-0000-000054000000}"/>
    <cellStyle name="Normal 10 3 2" xfId="38" xr:uid="{00000000-0005-0000-0000-000055000000}"/>
    <cellStyle name="Normal 11 3" xfId="39" xr:uid="{00000000-0005-0000-0000-000056000000}"/>
    <cellStyle name="Normal 12" xfId="40" xr:uid="{00000000-0005-0000-0000-000057000000}"/>
    <cellStyle name="Normal 12 2" xfId="41" xr:uid="{00000000-0005-0000-0000-000058000000}"/>
    <cellStyle name="Normal 13" xfId="42" xr:uid="{00000000-0005-0000-0000-000059000000}"/>
    <cellStyle name="Normal 13 2" xfId="43" xr:uid="{00000000-0005-0000-0000-00005A000000}"/>
    <cellStyle name="Normal 14 2" xfId="44" xr:uid="{00000000-0005-0000-0000-00005B000000}"/>
    <cellStyle name="Normal 16" xfId="45" xr:uid="{00000000-0005-0000-0000-00005C000000}"/>
    <cellStyle name="Normal 16 2" xfId="46" xr:uid="{00000000-0005-0000-0000-00005D000000}"/>
    <cellStyle name="Normal 19" xfId="47" xr:uid="{00000000-0005-0000-0000-00005E000000}"/>
    <cellStyle name="Normal 2" xfId="48" xr:uid="{00000000-0005-0000-0000-00005F000000}"/>
    <cellStyle name="Normal 2 2 2" xfId="49" xr:uid="{00000000-0005-0000-0000-000060000000}"/>
    <cellStyle name="Normal 2 3" xfId="50" xr:uid="{00000000-0005-0000-0000-000061000000}"/>
    <cellStyle name="Normal 2 5 2" xfId="51" xr:uid="{00000000-0005-0000-0000-000062000000}"/>
    <cellStyle name="Normal 2 5_FILE CHI TIEU HIEN VAT HOAN CHINH NGAY 04-12-2014" xfId="52" xr:uid="{00000000-0005-0000-0000-000063000000}"/>
    <cellStyle name="Normal 2 6 2" xfId="53" xr:uid="{00000000-0005-0000-0000-000064000000}"/>
    <cellStyle name="Normal 2 7 3" xfId="54" xr:uid="{00000000-0005-0000-0000-000065000000}"/>
    <cellStyle name="Normal 2 7 3 4" xfId="55" xr:uid="{00000000-0005-0000-0000-000066000000}"/>
    <cellStyle name="Normal 23 2" xfId="56" xr:uid="{00000000-0005-0000-0000-000067000000}"/>
    <cellStyle name="Normal 3" xfId="57" xr:uid="{00000000-0005-0000-0000-000068000000}"/>
    <cellStyle name="Normal 3_17 bieu (hung cap nhap)" xfId="58" xr:uid="{00000000-0005-0000-0000-000069000000}"/>
    <cellStyle name="Normal 32" xfId="59" xr:uid="{00000000-0005-0000-0000-00006A000000}"/>
    <cellStyle name="Normal 4" xfId="60" xr:uid="{00000000-0005-0000-0000-00006B000000}"/>
    <cellStyle name="Normal 5" xfId="61" xr:uid="{00000000-0005-0000-0000-00006C000000}"/>
    <cellStyle name="Normal 5 3" xfId="62" xr:uid="{00000000-0005-0000-0000-00006D000000}"/>
    <cellStyle name="Normal 6" xfId="63" xr:uid="{00000000-0005-0000-0000-00006E000000}"/>
    <cellStyle name="Normal 7" xfId="64" xr:uid="{00000000-0005-0000-0000-00006F000000}"/>
    <cellStyle name="Normal 7 2" xfId="65" xr:uid="{00000000-0005-0000-0000-000070000000}"/>
    <cellStyle name="Normal 7 3" xfId="66" xr:uid="{00000000-0005-0000-0000-000071000000}"/>
    <cellStyle name="Normal 8" xfId="67" xr:uid="{00000000-0005-0000-0000-000072000000}"/>
    <cellStyle name="Normal_17 bieu (hung cap nhap)" xfId="68" xr:uid="{00000000-0005-0000-0000-000073000000}"/>
    <cellStyle name="Normal_BIEU CHINH THUC (chinh in)" xfId="69" xr:uid="{00000000-0005-0000-0000-000074000000}"/>
    <cellStyle name="Normal_bieu mau 2012 (cap nhap)" xfId="70" xr:uid="{00000000-0005-0000-0000-000075000000}"/>
    <cellStyle name="Normal_bieu mau KH2008" xfId="71" xr:uid="{00000000-0005-0000-0000-000077000000}"/>
    <cellStyle name="Normal_Bieu XDKH 2010- Dia phuong (hung)" xfId="72" xr:uid="{00000000-0005-0000-0000-000078000000}"/>
    <cellStyle name="Normal_chi tieu phat trien 2004" xfId="73" xr:uid="{00000000-0005-0000-0000-000079000000}"/>
    <cellStyle name="Normal_DS 2" xfId="74" xr:uid="{00000000-0005-0000-0000-00007B000000}"/>
    <cellStyle name="Normal_Sheet1" xfId="75" xr:uid="{00000000-0005-0000-0000-00007C000000}"/>
    <cellStyle name="Normal_UOC KQ 2014 2" xfId="76" xr:uid="{00000000-0005-0000-0000-00007D000000}"/>
    <cellStyle name="Percent 2" xfId="77" xr:uid="{00000000-0005-0000-0000-00007E000000}"/>
    <cellStyle name="Percent 2 2" xfId="78" xr:uid="{00000000-0005-0000-0000-00007F000000}"/>
    <cellStyle name="Percent 2 3" xfId="79" xr:uid="{00000000-0005-0000-0000-000080000000}"/>
    <cellStyle name="Percent 3" xfId="80" xr:uid="{00000000-0005-0000-0000-000081000000}"/>
    <cellStyle name="Percent 4" xfId="81" xr:uid="{00000000-0005-0000-0000-000082000000}"/>
    <cellStyle name="Percent 5" xfId="82" xr:uid="{00000000-0005-0000-0000-000083000000}"/>
    <cellStyle name="Percent 6 2" xfId="83" xr:uid="{00000000-0005-0000-0000-000084000000}"/>
  </cellStyles>
  <dxfs count="0"/>
  <tableStyles count="0" defaultTableStyle="TableStyleMedium9" defaultPivotStyle="PivotStyleLight16"/>
  <colors>
    <mruColors>
      <color rgb="FF00FFCC"/>
      <color rgb="FF0033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2060"/>
    <pageSetUpPr fitToPage="1"/>
  </sheetPr>
  <dimension ref="A1:WSL173"/>
  <sheetViews>
    <sheetView workbookViewId="0">
      <pane xSplit="2" ySplit="4" topLeftCell="C170" activePane="bottomRight" state="frozen"/>
      <selection pane="topRight"/>
      <selection pane="bottomLeft"/>
      <selection pane="bottomRight" sqref="A1:D1"/>
    </sheetView>
  </sheetViews>
  <sheetFormatPr defaultColWidth="9" defaultRowHeight="15.5"/>
  <cols>
    <col min="1" max="1" width="5.453125" style="205" customWidth="1"/>
    <col min="2" max="2" width="52.7265625" style="205" customWidth="1"/>
    <col min="3" max="3" width="16.453125" style="205" customWidth="1"/>
    <col min="4" max="4" width="16" style="205" customWidth="1"/>
    <col min="5" max="172" width="9.26953125" style="205"/>
    <col min="173" max="173" width="4.453125" style="205" customWidth="1"/>
    <col min="174" max="174" width="38.453125" style="205" customWidth="1"/>
    <col min="175" max="175" width="13" style="205" customWidth="1"/>
    <col min="176" max="176" width="9" style="205" hidden="1" customWidth="1"/>
    <col min="177" max="177" width="13.26953125" style="205" customWidth="1"/>
    <col min="178" max="182" width="9" style="205" hidden="1" customWidth="1"/>
    <col min="183" max="183" width="12.26953125" style="205" customWidth="1"/>
    <col min="184" max="184" width="13.453125" style="205" customWidth="1"/>
    <col min="185" max="185" width="15.7265625" style="205" customWidth="1"/>
    <col min="186" max="428" width="9.26953125" style="205"/>
    <col min="429" max="429" width="4.453125" style="205" customWidth="1"/>
    <col min="430" max="430" width="38.453125" style="205" customWidth="1"/>
    <col min="431" max="431" width="13" style="205" customWidth="1"/>
    <col min="432" max="432" width="9" style="205" hidden="1" customWidth="1"/>
    <col min="433" max="433" width="13.26953125" style="205" customWidth="1"/>
    <col min="434" max="438" width="9" style="205" hidden="1" customWidth="1"/>
    <col min="439" max="439" width="12.26953125" style="205" customWidth="1"/>
    <col min="440" max="440" width="13.453125" style="205" customWidth="1"/>
    <col min="441" max="441" width="15.7265625" style="205" customWidth="1"/>
    <col min="442" max="684" width="9.26953125" style="205"/>
    <col min="685" max="685" width="4.453125" style="205" customWidth="1"/>
    <col min="686" max="686" width="38.453125" style="205" customWidth="1"/>
    <col min="687" max="687" width="13" style="205" customWidth="1"/>
    <col min="688" max="688" width="9" style="205" hidden="1" customWidth="1"/>
    <col min="689" max="689" width="13.26953125" style="205" customWidth="1"/>
    <col min="690" max="694" width="9" style="205" hidden="1" customWidth="1"/>
    <col min="695" max="695" width="12.26953125" style="205" customWidth="1"/>
    <col min="696" max="696" width="13.453125" style="205" customWidth="1"/>
    <col min="697" max="697" width="15.7265625" style="205" customWidth="1"/>
    <col min="698" max="940" width="9.26953125" style="205"/>
    <col min="941" max="941" width="4.453125" style="205" customWidth="1"/>
    <col min="942" max="942" width="38.453125" style="205" customWidth="1"/>
    <col min="943" max="943" width="13" style="205" customWidth="1"/>
    <col min="944" max="944" width="9" style="205" hidden="1" customWidth="1"/>
    <col min="945" max="945" width="13.26953125" style="205" customWidth="1"/>
    <col min="946" max="950" width="9" style="205" hidden="1" customWidth="1"/>
    <col min="951" max="951" width="12.26953125" style="205" customWidth="1"/>
    <col min="952" max="952" width="13.453125" style="205" customWidth="1"/>
    <col min="953" max="953" width="15.7265625" style="205" customWidth="1"/>
    <col min="954" max="1196" width="9.26953125" style="205"/>
    <col min="1197" max="1197" width="4.453125" style="205" customWidth="1"/>
    <col min="1198" max="1198" width="38.453125" style="205" customWidth="1"/>
    <col min="1199" max="1199" width="13" style="205" customWidth="1"/>
    <col min="1200" max="1200" width="9" style="205" hidden="1" customWidth="1"/>
    <col min="1201" max="1201" width="13.26953125" style="205" customWidth="1"/>
    <col min="1202" max="1206" width="9" style="205" hidden="1" customWidth="1"/>
    <col min="1207" max="1207" width="12.26953125" style="205" customWidth="1"/>
    <col min="1208" max="1208" width="13.453125" style="205" customWidth="1"/>
    <col min="1209" max="1209" width="15.7265625" style="205" customWidth="1"/>
    <col min="1210" max="1452" width="9.26953125" style="205"/>
    <col min="1453" max="1453" width="4.453125" style="205" customWidth="1"/>
    <col min="1454" max="1454" width="38.453125" style="205" customWidth="1"/>
    <col min="1455" max="1455" width="13" style="205" customWidth="1"/>
    <col min="1456" max="1456" width="9" style="205" hidden="1" customWidth="1"/>
    <col min="1457" max="1457" width="13.26953125" style="205" customWidth="1"/>
    <col min="1458" max="1462" width="9" style="205" hidden="1" customWidth="1"/>
    <col min="1463" max="1463" width="12.26953125" style="205" customWidth="1"/>
    <col min="1464" max="1464" width="13.453125" style="205" customWidth="1"/>
    <col min="1465" max="1465" width="15.7265625" style="205" customWidth="1"/>
    <col min="1466" max="1708" width="9.26953125" style="205"/>
    <col min="1709" max="1709" width="4.453125" style="205" customWidth="1"/>
    <col min="1710" max="1710" width="38.453125" style="205" customWidth="1"/>
    <col min="1711" max="1711" width="13" style="205" customWidth="1"/>
    <col min="1712" max="1712" width="9" style="205" hidden="1" customWidth="1"/>
    <col min="1713" max="1713" width="13.26953125" style="205" customWidth="1"/>
    <col min="1714" max="1718" width="9" style="205" hidden="1" customWidth="1"/>
    <col min="1719" max="1719" width="12.26953125" style="205" customWidth="1"/>
    <col min="1720" max="1720" width="13.453125" style="205" customWidth="1"/>
    <col min="1721" max="1721" width="15.7265625" style="205" customWidth="1"/>
    <col min="1722" max="1964" width="9.26953125" style="205"/>
    <col min="1965" max="1965" width="4.453125" style="205" customWidth="1"/>
    <col min="1966" max="1966" width="38.453125" style="205" customWidth="1"/>
    <col min="1967" max="1967" width="13" style="205" customWidth="1"/>
    <col min="1968" max="1968" width="9" style="205" hidden="1" customWidth="1"/>
    <col min="1969" max="1969" width="13.26953125" style="205" customWidth="1"/>
    <col min="1970" max="1974" width="9" style="205" hidden="1" customWidth="1"/>
    <col min="1975" max="1975" width="12.26953125" style="205" customWidth="1"/>
    <col min="1976" max="1976" width="13.453125" style="205" customWidth="1"/>
    <col min="1977" max="1977" width="15.7265625" style="205" customWidth="1"/>
    <col min="1978" max="2220" width="9.26953125" style="205"/>
    <col min="2221" max="2221" width="4.453125" style="205" customWidth="1"/>
    <col min="2222" max="2222" width="38.453125" style="205" customWidth="1"/>
    <col min="2223" max="2223" width="13" style="205" customWidth="1"/>
    <col min="2224" max="2224" width="9" style="205" hidden="1" customWidth="1"/>
    <col min="2225" max="2225" width="13.26953125" style="205" customWidth="1"/>
    <col min="2226" max="2230" width="9" style="205" hidden="1" customWidth="1"/>
    <col min="2231" max="2231" width="12.26953125" style="205" customWidth="1"/>
    <col min="2232" max="2232" width="13.453125" style="205" customWidth="1"/>
    <col min="2233" max="2233" width="15.7265625" style="205" customWidth="1"/>
    <col min="2234" max="2476" width="9.26953125" style="205"/>
    <col min="2477" max="2477" width="4.453125" style="205" customWidth="1"/>
    <col min="2478" max="2478" width="38.453125" style="205" customWidth="1"/>
    <col min="2479" max="2479" width="13" style="205" customWidth="1"/>
    <col min="2480" max="2480" width="9" style="205" hidden="1" customWidth="1"/>
    <col min="2481" max="2481" width="13.26953125" style="205" customWidth="1"/>
    <col min="2482" max="2486" width="9" style="205" hidden="1" customWidth="1"/>
    <col min="2487" max="2487" width="12.26953125" style="205" customWidth="1"/>
    <col min="2488" max="2488" width="13.453125" style="205" customWidth="1"/>
    <col min="2489" max="2489" width="15.7265625" style="205" customWidth="1"/>
    <col min="2490" max="2732" width="9.26953125" style="205"/>
    <col min="2733" max="2733" width="4.453125" style="205" customWidth="1"/>
    <col min="2734" max="2734" width="38.453125" style="205" customWidth="1"/>
    <col min="2735" max="2735" width="13" style="205" customWidth="1"/>
    <col min="2736" max="2736" width="9" style="205" hidden="1" customWidth="1"/>
    <col min="2737" max="2737" width="13.26953125" style="205" customWidth="1"/>
    <col min="2738" max="2742" width="9" style="205" hidden="1" customWidth="1"/>
    <col min="2743" max="2743" width="12.26953125" style="205" customWidth="1"/>
    <col min="2744" max="2744" width="13.453125" style="205" customWidth="1"/>
    <col min="2745" max="2745" width="15.7265625" style="205" customWidth="1"/>
    <col min="2746" max="2988" width="9.26953125" style="205"/>
    <col min="2989" max="2989" width="4.453125" style="205" customWidth="1"/>
    <col min="2990" max="2990" width="38.453125" style="205" customWidth="1"/>
    <col min="2991" max="2991" width="13" style="205" customWidth="1"/>
    <col min="2992" max="2992" width="9" style="205" hidden="1" customWidth="1"/>
    <col min="2993" max="2993" width="13.26953125" style="205" customWidth="1"/>
    <col min="2994" max="2998" width="9" style="205" hidden="1" customWidth="1"/>
    <col min="2999" max="2999" width="12.26953125" style="205" customWidth="1"/>
    <col min="3000" max="3000" width="13.453125" style="205" customWidth="1"/>
    <col min="3001" max="3001" width="15.7265625" style="205" customWidth="1"/>
    <col min="3002" max="3244" width="9.26953125" style="205"/>
    <col min="3245" max="3245" width="4.453125" style="205" customWidth="1"/>
    <col min="3246" max="3246" width="38.453125" style="205" customWidth="1"/>
    <col min="3247" max="3247" width="13" style="205" customWidth="1"/>
    <col min="3248" max="3248" width="9" style="205" hidden="1" customWidth="1"/>
    <col min="3249" max="3249" width="13.26953125" style="205" customWidth="1"/>
    <col min="3250" max="3254" width="9" style="205" hidden="1" customWidth="1"/>
    <col min="3255" max="3255" width="12.26953125" style="205" customWidth="1"/>
    <col min="3256" max="3256" width="13.453125" style="205" customWidth="1"/>
    <col min="3257" max="3257" width="15.7265625" style="205" customWidth="1"/>
    <col min="3258" max="3500" width="9.26953125" style="205"/>
    <col min="3501" max="3501" width="4.453125" style="205" customWidth="1"/>
    <col min="3502" max="3502" width="38.453125" style="205" customWidth="1"/>
    <col min="3503" max="3503" width="13" style="205" customWidth="1"/>
    <col min="3504" max="3504" width="9" style="205" hidden="1" customWidth="1"/>
    <col min="3505" max="3505" width="13.26953125" style="205" customWidth="1"/>
    <col min="3506" max="3510" width="9" style="205" hidden="1" customWidth="1"/>
    <col min="3511" max="3511" width="12.26953125" style="205" customWidth="1"/>
    <col min="3512" max="3512" width="13.453125" style="205" customWidth="1"/>
    <col min="3513" max="3513" width="15.7265625" style="205" customWidth="1"/>
    <col min="3514" max="3756" width="9.26953125" style="205"/>
    <col min="3757" max="3757" width="4.453125" style="205" customWidth="1"/>
    <col min="3758" max="3758" width="38.453125" style="205" customWidth="1"/>
    <col min="3759" max="3759" width="13" style="205" customWidth="1"/>
    <col min="3760" max="3760" width="9" style="205" hidden="1" customWidth="1"/>
    <col min="3761" max="3761" width="13.26953125" style="205" customWidth="1"/>
    <col min="3762" max="3766" width="9" style="205" hidden="1" customWidth="1"/>
    <col min="3767" max="3767" width="12.26953125" style="205" customWidth="1"/>
    <col min="3768" max="3768" width="13.453125" style="205" customWidth="1"/>
    <col min="3769" max="3769" width="15.7265625" style="205" customWidth="1"/>
    <col min="3770" max="4012" width="9.26953125" style="205"/>
    <col min="4013" max="4013" width="4.453125" style="205" customWidth="1"/>
    <col min="4014" max="4014" width="38.453125" style="205" customWidth="1"/>
    <col min="4015" max="4015" width="13" style="205" customWidth="1"/>
    <col min="4016" max="4016" width="9" style="205" hidden="1" customWidth="1"/>
    <col min="4017" max="4017" width="13.26953125" style="205" customWidth="1"/>
    <col min="4018" max="4022" width="9" style="205" hidden="1" customWidth="1"/>
    <col min="4023" max="4023" width="12.26953125" style="205" customWidth="1"/>
    <col min="4024" max="4024" width="13.453125" style="205" customWidth="1"/>
    <col min="4025" max="4025" width="15.7265625" style="205" customWidth="1"/>
    <col min="4026" max="4268" width="9.26953125" style="205"/>
    <col min="4269" max="4269" width="4.453125" style="205" customWidth="1"/>
    <col min="4270" max="4270" width="38.453125" style="205" customWidth="1"/>
    <col min="4271" max="4271" width="13" style="205" customWidth="1"/>
    <col min="4272" max="4272" width="9" style="205" hidden="1" customWidth="1"/>
    <col min="4273" max="4273" width="13.26953125" style="205" customWidth="1"/>
    <col min="4274" max="4278" width="9" style="205" hidden="1" customWidth="1"/>
    <col min="4279" max="4279" width="12.26953125" style="205" customWidth="1"/>
    <col min="4280" max="4280" width="13.453125" style="205" customWidth="1"/>
    <col min="4281" max="4281" width="15.7265625" style="205" customWidth="1"/>
    <col min="4282" max="4524" width="9.26953125" style="205"/>
    <col min="4525" max="4525" width="4.453125" style="205" customWidth="1"/>
    <col min="4526" max="4526" width="38.453125" style="205" customWidth="1"/>
    <col min="4527" max="4527" width="13" style="205" customWidth="1"/>
    <col min="4528" max="4528" width="9" style="205" hidden="1" customWidth="1"/>
    <col min="4529" max="4529" width="13.26953125" style="205" customWidth="1"/>
    <col min="4530" max="4534" width="9" style="205" hidden="1" customWidth="1"/>
    <col min="4535" max="4535" width="12.26953125" style="205" customWidth="1"/>
    <col min="4536" max="4536" width="13.453125" style="205" customWidth="1"/>
    <col min="4537" max="4537" width="15.7265625" style="205" customWidth="1"/>
    <col min="4538" max="4780" width="9.26953125" style="205"/>
    <col min="4781" max="4781" width="4.453125" style="205" customWidth="1"/>
    <col min="4782" max="4782" width="38.453125" style="205" customWidth="1"/>
    <col min="4783" max="4783" width="13" style="205" customWidth="1"/>
    <col min="4784" max="4784" width="9" style="205" hidden="1" customWidth="1"/>
    <col min="4785" max="4785" width="13.26953125" style="205" customWidth="1"/>
    <col min="4786" max="4790" width="9" style="205" hidden="1" customWidth="1"/>
    <col min="4791" max="4791" width="12.26953125" style="205" customWidth="1"/>
    <col min="4792" max="4792" width="13.453125" style="205" customWidth="1"/>
    <col min="4793" max="4793" width="15.7265625" style="205" customWidth="1"/>
    <col min="4794" max="5036" width="9.26953125" style="205"/>
    <col min="5037" max="5037" width="4.453125" style="205" customWidth="1"/>
    <col min="5038" max="5038" width="38.453125" style="205" customWidth="1"/>
    <col min="5039" max="5039" width="13" style="205" customWidth="1"/>
    <col min="5040" max="5040" width="9" style="205" hidden="1" customWidth="1"/>
    <col min="5041" max="5041" width="13.26953125" style="205" customWidth="1"/>
    <col min="5042" max="5046" width="9" style="205" hidden="1" customWidth="1"/>
    <col min="5047" max="5047" width="12.26953125" style="205" customWidth="1"/>
    <col min="5048" max="5048" width="13.453125" style="205" customWidth="1"/>
    <col min="5049" max="5049" width="15.7265625" style="205" customWidth="1"/>
    <col min="5050" max="5292" width="9.26953125" style="205"/>
    <col min="5293" max="5293" width="4.453125" style="205" customWidth="1"/>
    <col min="5294" max="5294" width="38.453125" style="205" customWidth="1"/>
    <col min="5295" max="5295" width="13" style="205" customWidth="1"/>
    <col min="5296" max="5296" width="9" style="205" hidden="1" customWidth="1"/>
    <col min="5297" max="5297" width="13.26953125" style="205" customWidth="1"/>
    <col min="5298" max="5302" width="9" style="205" hidden="1" customWidth="1"/>
    <col min="5303" max="5303" width="12.26953125" style="205" customWidth="1"/>
    <col min="5304" max="5304" width="13.453125" style="205" customWidth="1"/>
    <col min="5305" max="5305" width="15.7265625" style="205" customWidth="1"/>
    <col min="5306" max="5548" width="9.26953125" style="205"/>
    <col min="5549" max="5549" width="4.453125" style="205" customWidth="1"/>
    <col min="5550" max="5550" width="38.453125" style="205" customWidth="1"/>
    <col min="5551" max="5551" width="13" style="205" customWidth="1"/>
    <col min="5552" max="5552" width="9" style="205" hidden="1" customWidth="1"/>
    <col min="5553" max="5553" width="13.26953125" style="205" customWidth="1"/>
    <col min="5554" max="5558" width="9" style="205" hidden="1" customWidth="1"/>
    <col min="5559" max="5559" width="12.26953125" style="205" customWidth="1"/>
    <col min="5560" max="5560" width="13.453125" style="205" customWidth="1"/>
    <col min="5561" max="5561" width="15.7265625" style="205" customWidth="1"/>
    <col min="5562" max="5804" width="9.26953125" style="205"/>
    <col min="5805" max="5805" width="4.453125" style="205" customWidth="1"/>
    <col min="5806" max="5806" width="38.453125" style="205" customWidth="1"/>
    <col min="5807" max="5807" width="13" style="205" customWidth="1"/>
    <col min="5808" max="5808" width="9" style="205" hidden="1" customWidth="1"/>
    <col min="5809" max="5809" width="13.26953125" style="205" customWidth="1"/>
    <col min="5810" max="5814" width="9" style="205" hidden="1" customWidth="1"/>
    <col min="5815" max="5815" width="12.26953125" style="205" customWidth="1"/>
    <col min="5816" max="5816" width="13.453125" style="205" customWidth="1"/>
    <col min="5817" max="5817" width="15.7265625" style="205" customWidth="1"/>
    <col min="5818" max="6060" width="9.26953125" style="205"/>
    <col min="6061" max="6061" width="4.453125" style="205" customWidth="1"/>
    <col min="6062" max="6062" width="38.453125" style="205" customWidth="1"/>
    <col min="6063" max="6063" width="13" style="205" customWidth="1"/>
    <col min="6064" max="6064" width="9" style="205" hidden="1" customWidth="1"/>
    <col min="6065" max="6065" width="13.26953125" style="205" customWidth="1"/>
    <col min="6066" max="6070" width="9" style="205" hidden="1" customWidth="1"/>
    <col min="6071" max="6071" width="12.26953125" style="205" customWidth="1"/>
    <col min="6072" max="6072" width="13.453125" style="205" customWidth="1"/>
    <col min="6073" max="6073" width="15.7265625" style="205" customWidth="1"/>
    <col min="6074" max="6316" width="9.26953125" style="205"/>
    <col min="6317" max="6317" width="4.453125" style="205" customWidth="1"/>
    <col min="6318" max="6318" width="38.453125" style="205" customWidth="1"/>
    <col min="6319" max="6319" width="13" style="205" customWidth="1"/>
    <col min="6320" max="6320" width="9" style="205" hidden="1" customWidth="1"/>
    <col min="6321" max="6321" width="13.26953125" style="205" customWidth="1"/>
    <col min="6322" max="6326" width="9" style="205" hidden="1" customWidth="1"/>
    <col min="6327" max="6327" width="12.26953125" style="205" customWidth="1"/>
    <col min="6328" max="6328" width="13.453125" style="205" customWidth="1"/>
    <col min="6329" max="6329" width="15.7265625" style="205" customWidth="1"/>
    <col min="6330" max="6572" width="9.26953125" style="205"/>
    <col min="6573" max="6573" width="4.453125" style="205" customWidth="1"/>
    <col min="6574" max="6574" width="38.453125" style="205" customWidth="1"/>
    <col min="6575" max="6575" width="13" style="205" customWidth="1"/>
    <col min="6576" max="6576" width="9" style="205" hidden="1" customWidth="1"/>
    <col min="6577" max="6577" width="13.26953125" style="205" customWidth="1"/>
    <col min="6578" max="6582" width="9" style="205" hidden="1" customWidth="1"/>
    <col min="6583" max="6583" width="12.26953125" style="205" customWidth="1"/>
    <col min="6584" max="6584" width="13.453125" style="205" customWidth="1"/>
    <col min="6585" max="6585" width="15.7265625" style="205" customWidth="1"/>
    <col min="6586" max="6828" width="9.26953125" style="205"/>
    <col min="6829" max="6829" width="4.453125" style="205" customWidth="1"/>
    <col min="6830" max="6830" width="38.453125" style="205" customWidth="1"/>
    <col min="6831" max="6831" width="13" style="205" customWidth="1"/>
    <col min="6832" max="6832" width="9" style="205" hidden="1" customWidth="1"/>
    <col min="6833" max="6833" width="13.26953125" style="205" customWidth="1"/>
    <col min="6834" max="6838" width="9" style="205" hidden="1" customWidth="1"/>
    <col min="6839" max="6839" width="12.26953125" style="205" customWidth="1"/>
    <col min="6840" max="6840" width="13.453125" style="205" customWidth="1"/>
    <col min="6841" max="6841" width="15.7265625" style="205" customWidth="1"/>
    <col min="6842" max="7084" width="9.26953125" style="205"/>
    <col min="7085" max="7085" width="4.453125" style="205" customWidth="1"/>
    <col min="7086" max="7086" width="38.453125" style="205" customWidth="1"/>
    <col min="7087" max="7087" width="13" style="205" customWidth="1"/>
    <col min="7088" max="7088" width="9" style="205" hidden="1" customWidth="1"/>
    <col min="7089" max="7089" width="13.26953125" style="205" customWidth="1"/>
    <col min="7090" max="7094" width="9" style="205" hidden="1" customWidth="1"/>
    <col min="7095" max="7095" width="12.26953125" style="205" customWidth="1"/>
    <col min="7096" max="7096" width="13.453125" style="205" customWidth="1"/>
    <col min="7097" max="7097" width="15.7265625" style="205" customWidth="1"/>
    <col min="7098" max="7340" width="9.26953125" style="205"/>
    <col min="7341" max="7341" width="4.453125" style="205" customWidth="1"/>
    <col min="7342" max="7342" width="38.453125" style="205" customWidth="1"/>
    <col min="7343" max="7343" width="13" style="205" customWidth="1"/>
    <col min="7344" max="7344" width="9" style="205" hidden="1" customWidth="1"/>
    <col min="7345" max="7345" width="13.26953125" style="205" customWidth="1"/>
    <col min="7346" max="7350" width="9" style="205" hidden="1" customWidth="1"/>
    <col min="7351" max="7351" width="12.26953125" style="205" customWidth="1"/>
    <col min="7352" max="7352" width="13.453125" style="205" customWidth="1"/>
    <col min="7353" max="7353" width="15.7265625" style="205" customWidth="1"/>
    <col min="7354" max="7596" width="9.26953125" style="205"/>
    <col min="7597" max="7597" width="4.453125" style="205" customWidth="1"/>
    <col min="7598" max="7598" width="38.453125" style="205" customWidth="1"/>
    <col min="7599" max="7599" width="13" style="205" customWidth="1"/>
    <col min="7600" max="7600" width="9" style="205" hidden="1" customWidth="1"/>
    <col min="7601" max="7601" width="13.26953125" style="205" customWidth="1"/>
    <col min="7602" max="7606" width="9" style="205" hidden="1" customWidth="1"/>
    <col min="7607" max="7607" width="12.26953125" style="205" customWidth="1"/>
    <col min="7608" max="7608" width="13.453125" style="205" customWidth="1"/>
    <col min="7609" max="7609" width="15.7265625" style="205" customWidth="1"/>
    <col min="7610" max="7852" width="9.26953125" style="205"/>
    <col min="7853" max="7853" width="4.453125" style="205" customWidth="1"/>
    <col min="7854" max="7854" width="38.453125" style="205" customWidth="1"/>
    <col min="7855" max="7855" width="13" style="205" customWidth="1"/>
    <col min="7856" max="7856" width="9" style="205" hidden="1" customWidth="1"/>
    <col min="7857" max="7857" width="13.26953125" style="205" customWidth="1"/>
    <col min="7858" max="7862" width="9" style="205" hidden="1" customWidth="1"/>
    <col min="7863" max="7863" width="12.26953125" style="205" customWidth="1"/>
    <col min="7864" max="7864" width="13.453125" style="205" customWidth="1"/>
    <col min="7865" max="7865" width="15.7265625" style="205" customWidth="1"/>
    <col min="7866" max="8108" width="9.26953125" style="205"/>
    <col min="8109" max="8109" width="4.453125" style="205" customWidth="1"/>
    <col min="8110" max="8110" width="38.453125" style="205" customWidth="1"/>
    <col min="8111" max="8111" width="13" style="205" customWidth="1"/>
    <col min="8112" max="8112" width="9" style="205" hidden="1" customWidth="1"/>
    <col min="8113" max="8113" width="13.26953125" style="205" customWidth="1"/>
    <col min="8114" max="8118" width="9" style="205" hidden="1" customWidth="1"/>
    <col min="8119" max="8119" width="12.26953125" style="205" customWidth="1"/>
    <col min="8120" max="8120" width="13.453125" style="205" customWidth="1"/>
    <col min="8121" max="8121" width="15.7265625" style="205" customWidth="1"/>
    <col min="8122" max="8364" width="9.26953125" style="205"/>
    <col min="8365" max="8365" width="4.453125" style="205" customWidth="1"/>
    <col min="8366" max="8366" width="38.453125" style="205" customWidth="1"/>
    <col min="8367" max="8367" width="13" style="205" customWidth="1"/>
    <col min="8368" max="8368" width="9" style="205" hidden="1" customWidth="1"/>
    <col min="8369" max="8369" width="13.26953125" style="205" customWidth="1"/>
    <col min="8370" max="8374" width="9" style="205" hidden="1" customWidth="1"/>
    <col min="8375" max="8375" width="12.26953125" style="205" customWidth="1"/>
    <col min="8376" max="8376" width="13.453125" style="205" customWidth="1"/>
    <col min="8377" max="8377" width="15.7265625" style="205" customWidth="1"/>
    <col min="8378" max="8620" width="9.26953125" style="205"/>
    <col min="8621" max="8621" width="4.453125" style="205" customWidth="1"/>
    <col min="8622" max="8622" width="38.453125" style="205" customWidth="1"/>
    <col min="8623" max="8623" width="13" style="205" customWidth="1"/>
    <col min="8624" max="8624" width="9" style="205" hidden="1" customWidth="1"/>
    <col min="8625" max="8625" width="13.26953125" style="205" customWidth="1"/>
    <col min="8626" max="8630" width="9" style="205" hidden="1" customWidth="1"/>
    <col min="8631" max="8631" width="12.26953125" style="205" customWidth="1"/>
    <col min="8632" max="8632" width="13.453125" style="205" customWidth="1"/>
    <col min="8633" max="8633" width="15.7265625" style="205" customWidth="1"/>
    <col min="8634" max="8876" width="9.26953125" style="205"/>
    <col min="8877" max="8877" width="4.453125" style="205" customWidth="1"/>
    <col min="8878" max="8878" width="38.453125" style="205" customWidth="1"/>
    <col min="8879" max="8879" width="13" style="205" customWidth="1"/>
    <col min="8880" max="8880" width="9" style="205" hidden="1" customWidth="1"/>
    <col min="8881" max="8881" width="13.26953125" style="205" customWidth="1"/>
    <col min="8882" max="8886" width="9" style="205" hidden="1" customWidth="1"/>
    <col min="8887" max="8887" width="12.26953125" style="205" customWidth="1"/>
    <col min="8888" max="8888" width="13.453125" style="205" customWidth="1"/>
    <col min="8889" max="8889" width="15.7265625" style="205" customWidth="1"/>
    <col min="8890" max="9132" width="9.26953125" style="205"/>
    <col min="9133" max="9133" width="4.453125" style="205" customWidth="1"/>
    <col min="9134" max="9134" width="38.453125" style="205" customWidth="1"/>
    <col min="9135" max="9135" width="13" style="205" customWidth="1"/>
    <col min="9136" max="9136" width="9" style="205" hidden="1" customWidth="1"/>
    <col min="9137" max="9137" width="13.26953125" style="205" customWidth="1"/>
    <col min="9138" max="9142" width="9" style="205" hidden="1" customWidth="1"/>
    <col min="9143" max="9143" width="12.26953125" style="205" customWidth="1"/>
    <col min="9144" max="9144" width="13.453125" style="205" customWidth="1"/>
    <col min="9145" max="9145" width="15.7265625" style="205" customWidth="1"/>
    <col min="9146" max="9388" width="9.26953125" style="205"/>
    <col min="9389" max="9389" width="4.453125" style="205" customWidth="1"/>
    <col min="9390" max="9390" width="38.453125" style="205" customWidth="1"/>
    <col min="9391" max="9391" width="13" style="205" customWidth="1"/>
    <col min="9392" max="9392" width="9" style="205" hidden="1" customWidth="1"/>
    <col min="9393" max="9393" width="13.26953125" style="205" customWidth="1"/>
    <col min="9394" max="9398" width="9" style="205" hidden="1" customWidth="1"/>
    <col min="9399" max="9399" width="12.26953125" style="205" customWidth="1"/>
    <col min="9400" max="9400" width="13.453125" style="205" customWidth="1"/>
    <col min="9401" max="9401" width="15.7265625" style="205" customWidth="1"/>
    <col min="9402" max="9644" width="9.26953125" style="205"/>
    <col min="9645" max="9645" width="4.453125" style="205" customWidth="1"/>
    <col min="9646" max="9646" width="38.453125" style="205" customWidth="1"/>
    <col min="9647" max="9647" width="13" style="205" customWidth="1"/>
    <col min="9648" max="9648" width="9" style="205" hidden="1" customWidth="1"/>
    <col min="9649" max="9649" width="13.26953125" style="205" customWidth="1"/>
    <col min="9650" max="9654" width="9" style="205" hidden="1" customWidth="1"/>
    <col min="9655" max="9655" width="12.26953125" style="205" customWidth="1"/>
    <col min="9656" max="9656" width="13.453125" style="205" customWidth="1"/>
    <col min="9657" max="9657" width="15.7265625" style="205" customWidth="1"/>
    <col min="9658" max="9900" width="9.26953125" style="205"/>
    <col min="9901" max="9901" width="4.453125" style="205" customWidth="1"/>
    <col min="9902" max="9902" width="38.453125" style="205" customWidth="1"/>
    <col min="9903" max="9903" width="13" style="205" customWidth="1"/>
    <col min="9904" max="9904" width="9" style="205" hidden="1" customWidth="1"/>
    <col min="9905" max="9905" width="13.26953125" style="205" customWidth="1"/>
    <col min="9906" max="9910" width="9" style="205" hidden="1" customWidth="1"/>
    <col min="9911" max="9911" width="12.26953125" style="205" customWidth="1"/>
    <col min="9912" max="9912" width="13.453125" style="205" customWidth="1"/>
    <col min="9913" max="9913" width="15.7265625" style="205" customWidth="1"/>
    <col min="9914" max="10156" width="9.26953125" style="205"/>
    <col min="10157" max="10157" width="4.453125" style="205" customWidth="1"/>
    <col min="10158" max="10158" width="38.453125" style="205" customWidth="1"/>
    <col min="10159" max="10159" width="13" style="205" customWidth="1"/>
    <col min="10160" max="10160" width="9" style="205" hidden="1" customWidth="1"/>
    <col min="10161" max="10161" width="13.26953125" style="205" customWidth="1"/>
    <col min="10162" max="10166" width="9" style="205" hidden="1" customWidth="1"/>
    <col min="10167" max="10167" width="12.26953125" style="205" customWidth="1"/>
    <col min="10168" max="10168" width="13.453125" style="205" customWidth="1"/>
    <col min="10169" max="10169" width="15.7265625" style="205" customWidth="1"/>
    <col min="10170" max="10412" width="9.26953125" style="205"/>
    <col min="10413" max="10413" width="4.453125" style="205" customWidth="1"/>
    <col min="10414" max="10414" width="38.453125" style="205" customWidth="1"/>
    <col min="10415" max="10415" width="13" style="205" customWidth="1"/>
    <col min="10416" max="10416" width="9" style="205" hidden="1" customWidth="1"/>
    <col min="10417" max="10417" width="13.26953125" style="205" customWidth="1"/>
    <col min="10418" max="10422" width="9" style="205" hidden="1" customWidth="1"/>
    <col min="10423" max="10423" width="12.26953125" style="205" customWidth="1"/>
    <col min="10424" max="10424" width="13.453125" style="205" customWidth="1"/>
    <col min="10425" max="10425" width="15.7265625" style="205" customWidth="1"/>
    <col min="10426" max="10668" width="9.26953125" style="205"/>
    <col min="10669" max="10669" width="4.453125" style="205" customWidth="1"/>
    <col min="10670" max="10670" width="38.453125" style="205" customWidth="1"/>
    <col min="10671" max="10671" width="13" style="205" customWidth="1"/>
    <col min="10672" max="10672" width="9" style="205" hidden="1" customWidth="1"/>
    <col min="10673" max="10673" width="13.26953125" style="205" customWidth="1"/>
    <col min="10674" max="10678" width="9" style="205" hidden="1" customWidth="1"/>
    <col min="10679" max="10679" width="12.26953125" style="205" customWidth="1"/>
    <col min="10680" max="10680" width="13.453125" style="205" customWidth="1"/>
    <col min="10681" max="10681" width="15.7265625" style="205" customWidth="1"/>
    <col min="10682" max="10924" width="9.26953125" style="205"/>
    <col min="10925" max="10925" width="4.453125" style="205" customWidth="1"/>
    <col min="10926" max="10926" width="38.453125" style="205" customWidth="1"/>
    <col min="10927" max="10927" width="13" style="205" customWidth="1"/>
    <col min="10928" max="10928" width="9" style="205" hidden="1" customWidth="1"/>
    <col min="10929" max="10929" width="13.26953125" style="205" customWidth="1"/>
    <col min="10930" max="10934" width="9" style="205" hidden="1" customWidth="1"/>
    <col min="10935" max="10935" width="12.26953125" style="205" customWidth="1"/>
    <col min="10936" max="10936" width="13.453125" style="205" customWidth="1"/>
    <col min="10937" max="10937" width="15.7265625" style="205" customWidth="1"/>
    <col min="10938" max="11180" width="9.26953125" style="205"/>
    <col min="11181" max="11181" width="4.453125" style="205" customWidth="1"/>
    <col min="11182" max="11182" width="38.453125" style="205" customWidth="1"/>
    <col min="11183" max="11183" width="13" style="205" customWidth="1"/>
    <col min="11184" max="11184" width="9" style="205" hidden="1" customWidth="1"/>
    <col min="11185" max="11185" width="13.26953125" style="205" customWidth="1"/>
    <col min="11186" max="11190" width="9" style="205" hidden="1" customWidth="1"/>
    <col min="11191" max="11191" width="12.26953125" style="205" customWidth="1"/>
    <col min="11192" max="11192" width="13.453125" style="205" customWidth="1"/>
    <col min="11193" max="11193" width="15.7265625" style="205" customWidth="1"/>
    <col min="11194" max="11436" width="9.26953125" style="205"/>
    <col min="11437" max="11437" width="4.453125" style="205" customWidth="1"/>
    <col min="11438" max="11438" width="38.453125" style="205" customWidth="1"/>
    <col min="11439" max="11439" width="13" style="205" customWidth="1"/>
    <col min="11440" max="11440" width="9" style="205" hidden="1" customWidth="1"/>
    <col min="11441" max="11441" width="13.26953125" style="205" customWidth="1"/>
    <col min="11442" max="11446" width="9" style="205" hidden="1" customWidth="1"/>
    <col min="11447" max="11447" width="12.26953125" style="205" customWidth="1"/>
    <col min="11448" max="11448" width="13.453125" style="205" customWidth="1"/>
    <col min="11449" max="11449" width="15.7265625" style="205" customWidth="1"/>
    <col min="11450" max="11692" width="9.26953125" style="205"/>
    <col min="11693" max="11693" width="4.453125" style="205" customWidth="1"/>
    <col min="11694" max="11694" width="38.453125" style="205" customWidth="1"/>
    <col min="11695" max="11695" width="13" style="205" customWidth="1"/>
    <col min="11696" max="11696" width="9" style="205" hidden="1" customWidth="1"/>
    <col min="11697" max="11697" width="13.26953125" style="205" customWidth="1"/>
    <col min="11698" max="11702" width="9" style="205" hidden="1" customWidth="1"/>
    <col min="11703" max="11703" width="12.26953125" style="205" customWidth="1"/>
    <col min="11704" max="11704" width="13.453125" style="205" customWidth="1"/>
    <col min="11705" max="11705" width="15.7265625" style="205" customWidth="1"/>
    <col min="11706" max="11948" width="9.26953125" style="205"/>
    <col min="11949" max="11949" width="4.453125" style="205" customWidth="1"/>
    <col min="11950" max="11950" width="38.453125" style="205" customWidth="1"/>
    <col min="11951" max="11951" width="13" style="205" customWidth="1"/>
    <col min="11952" max="11952" width="9" style="205" hidden="1" customWidth="1"/>
    <col min="11953" max="11953" width="13.26953125" style="205" customWidth="1"/>
    <col min="11954" max="11958" width="9" style="205" hidden="1" customWidth="1"/>
    <col min="11959" max="11959" width="12.26953125" style="205" customWidth="1"/>
    <col min="11960" max="11960" width="13.453125" style="205" customWidth="1"/>
    <col min="11961" max="11961" width="15.7265625" style="205" customWidth="1"/>
    <col min="11962" max="12204" width="9.26953125" style="205"/>
    <col min="12205" max="12205" width="4.453125" style="205" customWidth="1"/>
    <col min="12206" max="12206" width="38.453125" style="205" customWidth="1"/>
    <col min="12207" max="12207" width="13" style="205" customWidth="1"/>
    <col min="12208" max="12208" width="9" style="205" hidden="1" customWidth="1"/>
    <col min="12209" max="12209" width="13.26953125" style="205" customWidth="1"/>
    <col min="12210" max="12214" width="9" style="205" hidden="1" customWidth="1"/>
    <col min="12215" max="12215" width="12.26953125" style="205" customWidth="1"/>
    <col min="12216" max="12216" width="13.453125" style="205" customWidth="1"/>
    <col min="12217" max="12217" width="15.7265625" style="205" customWidth="1"/>
    <col min="12218" max="12460" width="9.26953125" style="205"/>
    <col min="12461" max="12461" width="4.453125" style="205" customWidth="1"/>
    <col min="12462" max="12462" width="38.453125" style="205" customWidth="1"/>
    <col min="12463" max="12463" width="13" style="205" customWidth="1"/>
    <col min="12464" max="12464" width="9" style="205" hidden="1" customWidth="1"/>
    <col min="12465" max="12465" width="13.26953125" style="205" customWidth="1"/>
    <col min="12466" max="12470" width="9" style="205" hidden="1" customWidth="1"/>
    <col min="12471" max="12471" width="12.26953125" style="205" customWidth="1"/>
    <col min="12472" max="12472" width="13.453125" style="205" customWidth="1"/>
    <col min="12473" max="12473" width="15.7265625" style="205" customWidth="1"/>
    <col min="12474" max="12716" width="9.26953125" style="205"/>
    <col min="12717" max="12717" width="4.453125" style="205" customWidth="1"/>
    <col min="12718" max="12718" width="38.453125" style="205" customWidth="1"/>
    <col min="12719" max="12719" width="13" style="205" customWidth="1"/>
    <col min="12720" max="12720" width="9" style="205" hidden="1" customWidth="1"/>
    <col min="12721" max="12721" width="13.26953125" style="205" customWidth="1"/>
    <col min="12722" max="12726" width="9" style="205" hidden="1" customWidth="1"/>
    <col min="12727" max="12727" width="12.26953125" style="205" customWidth="1"/>
    <col min="12728" max="12728" width="13.453125" style="205" customWidth="1"/>
    <col min="12729" max="12729" width="15.7265625" style="205" customWidth="1"/>
    <col min="12730" max="12972" width="9.26953125" style="205"/>
    <col min="12973" max="12973" width="4.453125" style="205" customWidth="1"/>
    <col min="12974" max="12974" width="38.453125" style="205" customWidth="1"/>
    <col min="12975" max="12975" width="13" style="205" customWidth="1"/>
    <col min="12976" max="12976" width="9" style="205" hidden="1" customWidth="1"/>
    <col min="12977" max="12977" width="13.26953125" style="205" customWidth="1"/>
    <col min="12978" max="12982" width="9" style="205" hidden="1" customWidth="1"/>
    <col min="12983" max="12983" width="12.26953125" style="205" customWidth="1"/>
    <col min="12984" max="12984" width="13.453125" style="205" customWidth="1"/>
    <col min="12985" max="12985" width="15.7265625" style="205" customWidth="1"/>
    <col min="12986" max="13228" width="9.26953125" style="205"/>
    <col min="13229" max="13229" width="4.453125" style="205" customWidth="1"/>
    <col min="13230" max="13230" width="38.453125" style="205" customWidth="1"/>
    <col min="13231" max="13231" width="13" style="205" customWidth="1"/>
    <col min="13232" max="13232" width="9" style="205" hidden="1" customWidth="1"/>
    <col min="13233" max="13233" width="13.26953125" style="205" customWidth="1"/>
    <col min="13234" max="13238" width="9" style="205" hidden="1" customWidth="1"/>
    <col min="13239" max="13239" width="12.26953125" style="205" customWidth="1"/>
    <col min="13240" max="13240" width="13.453125" style="205" customWidth="1"/>
    <col min="13241" max="13241" width="15.7265625" style="205" customWidth="1"/>
    <col min="13242" max="13484" width="9.26953125" style="205"/>
    <col min="13485" max="13485" width="4.453125" style="205" customWidth="1"/>
    <col min="13486" max="13486" width="38.453125" style="205" customWidth="1"/>
    <col min="13487" max="13487" width="13" style="205" customWidth="1"/>
    <col min="13488" max="13488" width="9" style="205" hidden="1" customWidth="1"/>
    <col min="13489" max="13489" width="13.26953125" style="205" customWidth="1"/>
    <col min="13490" max="13494" width="9" style="205" hidden="1" customWidth="1"/>
    <col min="13495" max="13495" width="12.26953125" style="205" customWidth="1"/>
    <col min="13496" max="13496" width="13.453125" style="205" customWidth="1"/>
    <col min="13497" max="13497" width="15.7265625" style="205" customWidth="1"/>
    <col min="13498" max="13740" width="9.26953125" style="205"/>
    <col min="13741" max="13741" width="4.453125" style="205" customWidth="1"/>
    <col min="13742" max="13742" width="38.453125" style="205" customWidth="1"/>
    <col min="13743" max="13743" width="13" style="205" customWidth="1"/>
    <col min="13744" max="13744" width="9" style="205" hidden="1" customWidth="1"/>
    <col min="13745" max="13745" width="13.26953125" style="205" customWidth="1"/>
    <col min="13746" max="13750" width="9" style="205" hidden="1" customWidth="1"/>
    <col min="13751" max="13751" width="12.26953125" style="205" customWidth="1"/>
    <col min="13752" max="13752" width="13.453125" style="205" customWidth="1"/>
    <col min="13753" max="13753" width="15.7265625" style="205" customWidth="1"/>
    <col min="13754" max="13996" width="9.26953125" style="205"/>
    <col min="13997" max="13997" width="4.453125" style="205" customWidth="1"/>
    <col min="13998" max="13998" width="38.453125" style="205" customWidth="1"/>
    <col min="13999" max="13999" width="13" style="205" customWidth="1"/>
    <col min="14000" max="14000" width="9" style="205" hidden="1" customWidth="1"/>
    <col min="14001" max="14001" width="13.26953125" style="205" customWidth="1"/>
    <col min="14002" max="14006" width="9" style="205" hidden="1" customWidth="1"/>
    <col min="14007" max="14007" width="12.26953125" style="205" customWidth="1"/>
    <col min="14008" max="14008" width="13.453125" style="205" customWidth="1"/>
    <col min="14009" max="14009" width="15.7265625" style="205" customWidth="1"/>
    <col min="14010" max="14252" width="9.26953125" style="205"/>
    <col min="14253" max="14253" width="4.453125" style="205" customWidth="1"/>
    <col min="14254" max="14254" width="38.453125" style="205" customWidth="1"/>
    <col min="14255" max="14255" width="13" style="205" customWidth="1"/>
    <col min="14256" max="14256" width="9" style="205" hidden="1" customWidth="1"/>
    <col min="14257" max="14257" width="13.26953125" style="205" customWidth="1"/>
    <col min="14258" max="14262" width="9" style="205" hidden="1" customWidth="1"/>
    <col min="14263" max="14263" width="12.26953125" style="205" customWidth="1"/>
    <col min="14264" max="14264" width="13.453125" style="205" customWidth="1"/>
    <col min="14265" max="14265" width="15.7265625" style="205" customWidth="1"/>
    <col min="14266" max="14508" width="9.26953125" style="205"/>
    <col min="14509" max="14509" width="4.453125" style="205" customWidth="1"/>
    <col min="14510" max="14510" width="38.453125" style="205" customWidth="1"/>
    <col min="14511" max="14511" width="13" style="205" customWidth="1"/>
    <col min="14512" max="14512" width="9" style="205" hidden="1" customWidth="1"/>
    <col min="14513" max="14513" width="13.26953125" style="205" customWidth="1"/>
    <col min="14514" max="14518" width="9" style="205" hidden="1" customWidth="1"/>
    <col min="14519" max="14519" width="12.26953125" style="205" customWidth="1"/>
    <col min="14520" max="14520" width="13.453125" style="205" customWidth="1"/>
    <col min="14521" max="14521" width="15.7265625" style="205" customWidth="1"/>
    <col min="14522" max="14764" width="9.26953125" style="205"/>
    <col min="14765" max="14765" width="4.453125" style="205" customWidth="1"/>
    <col min="14766" max="14766" width="38.453125" style="205" customWidth="1"/>
    <col min="14767" max="14767" width="13" style="205" customWidth="1"/>
    <col min="14768" max="14768" width="9" style="205" hidden="1" customWidth="1"/>
    <col min="14769" max="14769" width="13.26953125" style="205" customWidth="1"/>
    <col min="14770" max="14774" width="9" style="205" hidden="1" customWidth="1"/>
    <col min="14775" max="14775" width="12.26953125" style="205" customWidth="1"/>
    <col min="14776" max="14776" width="13.453125" style="205" customWidth="1"/>
    <col min="14777" max="14777" width="15.7265625" style="205" customWidth="1"/>
    <col min="14778" max="15020" width="9.26953125" style="205"/>
    <col min="15021" max="15021" width="4.453125" style="205" customWidth="1"/>
    <col min="15022" max="15022" width="38.453125" style="205" customWidth="1"/>
    <col min="15023" max="15023" width="13" style="205" customWidth="1"/>
    <col min="15024" max="15024" width="9" style="205" hidden="1" customWidth="1"/>
    <col min="15025" max="15025" width="13.26953125" style="205" customWidth="1"/>
    <col min="15026" max="15030" width="9" style="205" hidden="1" customWidth="1"/>
    <col min="15031" max="15031" width="12.26953125" style="205" customWidth="1"/>
    <col min="15032" max="15032" width="13.453125" style="205" customWidth="1"/>
    <col min="15033" max="15033" width="15.7265625" style="205" customWidth="1"/>
    <col min="15034" max="15276" width="9.26953125" style="205"/>
    <col min="15277" max="15277" width="4.453125" style="205" customWidth="1"/>
    <col min="15278" max="15278" width="38.453125" style="205" customWidth="1"/>
    <col min="15279" max="15279" width="13" style="205" customWidth="1"/>
    <col min="15280" max="15280" width="9" style="205" hidden="1" customWidth="1"/>
    <col min="15281" max="15281" width="13.26953125" style="205" customWidth="1"/>
    <col min="15282" max="15286" width="9" style="205" hidden="1" customWidth="1"/>
    <col min="15287" max="15287" width="12.26953125" style="205" customWidth="1"/>
    <col min="15288" max="15288" width="13.453125" style="205" customWidth="1"/>
    <col min="15289" max="15289" width="15.7265625" style="205" customWidth="1"/>
    <col min="15290" max="15532" width="9.26953125" style="205"/>
    <col min="15533" max="15533" width="4.453125" style="205" customWidth="1"/>
    <col min="15534" max="15534" width="38.453125" style="205" customWidth="1"/>
    <col min="15535" max="15535" width="13" style="205" customWidth="1"/>
    <col min="15536" max="15536" width="9" style="205" hidden="1" customWidth="1"/>
    <col min="15537" max="15537" width="13.26953125" style="205" customWidth="1"/>
    <col min="15538" max="15542" width="9" style="205" hidden="1" customWidth="1"/>
    <col min="15543" max="15543" width="12.26953125" style="205" customWidth="1"/>
    <col min="15544" max="15544" width="13.453125" style="205" customWidth="1"/>
    <col min="15545" max="15545" width="15.7265625" style="205" customWidth="1"/>
    <col min="15546" max="15788" width="9.26953125" style="205"/>
    <col min="15789" max="15789" width="4.453125" style="205" customWidth="1"/>
    <col min="15790" max="15790" width="38.453125" style="205" customWidth="1"/>
    <col min="15791" max="15791" width="13" style="205" customWidth="1"/>
    <col min="15792" max="15792" width="9" style="205" hidden="1" customWidth="1"/>
    <col min="15793" max="15793" width="13.26953125" style="205" customWidth="1"/>
    <col min="15794" max="15798" width="9" style="205" hidden="1" customWidth="1"/>
    <col min="15799" max="15799" width="12.26953125" style="205" customWidth="1"/>
    <col min="15800" max="15800" width="13.453125" style="205" customWidth="1"/>
    <col min="15801" max="15801" width="15.7265625" style="205" customWidth="1"/>
    <col min="15802" max="16044" width="9.26953125" style="205"/>
    <col min="16045" max="16045" width="4.453125" style="205" customWidth="1"/>
    <col min="16046" max="16046" width="38.453125" style="205" customWidth="1"/>
    <col min="16047" max="16047" width="13" style="205" customWidth="1"/>
    <col min="16048" max="16048" width="9" style="205" hidden="1" customWidth="1"/>
    <col min="16049" max="16049" width="13.26953125" style="205" customWidth="1"/>
    <col min="16050" max="16054" width="9" style="205" hidden="1" customWidth="1"/>
    <col min="16055" max="16055" width="12.26953125" style="205" customWidth="1"/>
    <col min="16056" max="16056" width="13.453125" style="205" customWidth="1"/>
    <col min="16057" max="16057" width="15.7265625" style="205" customWidth="1"/>
    <col min="16058" max="16384" width="9.26953125" style="205"/>
  </cols>
  <sheetData>
    <row r="1" spans="1:7" ht="47.25" customHeight="1">
      <c r="A1" s="349" t="s">
        <v>0</v>
      </c>
      <c r="B1" s="349"/>
      <c r="C1" s="349"/>
      <c r="D1" s="349"/>
    </row>
    <row r="2" spans="1:7">
      <c r="A2" s="206"/>
      <c r="B2" s="207"/>
      <c r="C2" s="208"/>
      <c r="D2" s="208"/>
    </row>
    <row r="3" spans="1:7" s="200" customFormat="1" ht="30.75" customHeight="1">
      <c r="A3" s="350" t="s">
        <v>1</v>
      </c>
      <c r="B3" s="352" t="s">
        <v>2</v>
      </c>
      <c r="C3" s="352" t="s">
        <v>3</v>
      </c>
      <c r="D3" s="352" t="s">
        <v>4</v>
      </c>
    </row>
    <row r="4" spans="1:7" s="200" customFormat="1" ht="36.75" customHeight="1">
      <c r="A4" s="351"/>
      <c r="B4" s="353"/>
      <c r="C4" s="353"/>
      <c r="D4" s="353"/>
    </row>
    <row r="5" spans="1:7" s="200" customFormat="1" ht="18" customHeight="1">
      <c r="A5" s="209">
        <v>1</v>
      </c>
      <c r="B5" s="210">
        <v>2</v>
      </c>
      <c r="C5" s="210">
        <v>3</v>
      </c>
      <c r="D5" s="210">
        <v>11</v>
      </c>
    </row>
    <row r="6" spans="1:7" s="200" customFormat="1" ht="23.25" customHeight="1">
      <c r="A6" s="211" t="s">
        <v>5</v>
      </c>
      <c r="B6" s="212" t="s">
        <v>6</v>
      </c>
      <c r="C6" s="213"/>
      <c r="D6" s="214"/>
    </row>
    <row r="7" spans="1:7" s="66" customFormat="1" ht="14">
      <c r="A7" s="215">
        <v>1</v>
      </c>
      <c r="B7" s="216" t="s">
        <v>7</v>
      </c>
      <c r="C7" s="215"/>
      <c r="D7" s="217"/>
    </row>
    <row r="8" spans="1:7" s="201" customFormat="1" ht="22.5" customHeight="1">
      <c r="A8" s="218" t="s">
        <v>8</v>
      </c>
      <c r="B8" s="219" t="s">
        <v>9</v>
      </c>
      <c r="C8" s="218"/>
      <c r="D8" s="220">
        <f>SUM(D9:D12)</f>
        <v>19400</v>
      </c>
    </row>
    <row r="9" spans="1:7" s="66" customFormat="1" ht="22.5" customHeight="1">
      <c r="A9" s="215" t="s">
        <v>10</v>
      </c>
      <c r="B9" s="216" t="s">
        <v>11</v>
      </c>
      <c r="C9" s="215" t="s">
        <v>12</v>
      </c>
      <c r="D9" s="217">
        <v>3990</v>
      </c>
      <c r="E9" s="221"/>
    </row>
    <row r="10" spans="1:7" s="66" customFormat="1" ht="22.5" customHeight="1">
      <c r="A10" s="215" t="s">
        <v>10</v>
      </c>
      <c r="B10" s="216" t="s">
        <v>13</v>
      </c>
      <c r="C10" s="215" t="s">
        <v>12</v>
      </c>
      <c r="D10" s="217">
        <v>5610</v>
      </c>
      <c r="E10" s="221"/>
    </row>
    <row r="11" spans="1:7" s="66" customFormat="1" ht="22.5" customHeight="1">
      <c r="A11" s="215" t="s">
        <v>10</v>
      </c>
      <c r="B11" s="216" t="s">
        <v>14</v>
      </c>
      <c r="C11" s="215" t="s">
        <v>12</v>
      </c>
      <c r="D11" s="217">
        <v>8200</v>
      </c>
      <c r="E11" s="221"/>
    </row>
    <row r="12" spans="1:7" s="66" customFormat="1" ht="22.5" customHeight="1">
      <c r="A12" s="215" t="s">
        <v>10</v>
      </c>
      <c r="B12" s="216" t="s">
        <v>15</v>
      </c>
      <c r="C12" s="215" t="s">
        <v>12</v>
      </c>
      <c r="D12" s="217">
        <v>1600</v>
      </c>
      <c r="E12" s="221"/>
    </row>
    <row r="13" spans="1:7" s="201" customFormat="1" ht="22.5" customHeight="1">
      <c r="A13" s="222" t="s">
        <v>8</v>
      </c>
      <c r="B13" s="219" t="s">
        <v>16</v>
      </c>
      <c r="C13" s="218" t="s">
        <v>12</v>
      </c>
      <c r="D13" s="223">
        <f>SUM(D14:D17)</f>
        <v>34100</v>
      </c>
      <c r="G13" s="224"/>
    </row>
    <row r="14" spans="1:7" s="66" customFormat="1" ht="22.5" customHeight="1">
      <c r="A14" s="215" t="s">
        <v>10</v>
      </c>
      <c r="B14" s="216" t="s">
        <v>17</v>
      </c>
      <c r="C14" s="225" t="s">
        <v>18</v>
      </c>
      <c r="D14" s="217">
        <v>6500</v>
      </c>
    </row>
    <row r="15" spans="1:7" s="66" customFormat="1" ht="22.5" customHeight="1">
      <c r="A15" s="215" t="s">
        <v>10</v>
      </c>
      <c r="B15" s="216" t="s">
        <v>19</v>
      </c>
      <c r="C15" s="225" t="s">
        <v>18</v>
      </c>
      <c r="D15" s="217">
        <v>10660</v>
      </c>
    </row>
    <row r="16" spans="1:7" s="66" customFormat="1" ht="22.5" customHeight="1">
      <c r="A16" s="215" t="s">
        <v>10</v>
      </c>
      <c r="B16" s="216" t="s">
        <v>14</v>
      </c>
      <c r="C16" s="225" t="s">
        <v>18</v>
      </c>
      <c r="D16" s="217">
        <v>14150</v>
      </c>
      <c r="E16" s="226"/>
      <c r="G16" s="226"/>
    </row>
    <row r="17" spans="1:7" s="66" customFormat="1" ht="22.5" customHeight="1">
      <c r="A17" s="215" t="s">
        <v>10</v>
      </c>
      <c r="B17" s="216" t="s">
        <v>15</v>
      </c>
      <c r="C17" s="225" t="s">
        <v>18</v>
      </c>
      <c r="D17" s="217">
        <v>2790</v>
      </c>
      <c r="E17" s="226"/>
      <c r="G17" s="226"/>
    </row>
    <row r="18" spans="1:7" s="66" customFormat="1" ht="14">
      <c r="A18" s="215">
        <v>2</v>
      </c>
      <c r="B18" s="216" t="s">
        <v>20</v>
      </c>
      <c r="C18" s="215" t="s">
        <v>21</v>
      </c>
      <c r="D18" s="227" t="s">
        <v>22</v>
      </c>
      <c r="E18" s="226"/>
      <c r="G18" s="226"/>
    </row>
    <row r="19" spans="1:7" s="66" customFormat="1" ht="24.75" customHeight="1">
      <c r="A19" s="215">
        <v>3</v>
      </c>
      <c r="B19" s="216" t="s">
        <v>23</v>
      </c>
      <c r="C19" s="215" t="s">
        <v>24</v>
      </c>
      <c r="D19" s="227" t="s">
        <v>25</v>
      </c>
      <c r="E19" s="226"/>
      <c r="G19" s="226"/>
    </row>
    <row r="20" spans="1:7" s="66" customFormat="1" ht="22.5" customHeight="1">
      <c r="A20" s="228">
        <v>4</v>
      </c>
      <c r="B20" s="216" t="s">
        <v>26</v>
      </c>
      <c r="C20" s="215"/>
      <c r="D20" s="229">
        <v>100</v>
      </c>
      <c r="E20" s="226"/>
      <c r="G20" s="226"/>
    </row>
    <row r="21" spans="1:7" s="66" customFormat="1" ht="22.5" customHeight="1">
      <c r="A21" s="215" t="s">
        <v>10</v>
      </c>
      <c r="B21" s="314" t="s">
        <v>27</v>
      </c>
      <c r="C21" s="215" t="s">
        <v>24</v>
      </c>
      <c r="D21" s="315" t="s">
        <v>28</v>
      </c>
    </row>
    <row r="22" spans="1:7" s="66" customFormat="1" ht="22.5" customHeight="1">
      <c r="A22" s="215" t="s">
        <v>10</v>
      </c>
      <c r="B22" s="314" t="s">
        <v>13</v>
      </c>
      <c r="C22" s="215" t="s">
        <v>24</v>
      </c>
      <c r="D22" s="315" t="s">
        <v>29</v>
      </c>
    </row>
    <row r="23" spans="1:7" s="66" customFormat="1" ht="22.5" customHeight="1">
      <c r="A23" s="215" t="s">
        <v>10</v>
      </c>
      <c r="B23" s="314" t="s">
        <v>14</v>
      </c>
      <c r="C23" s="215" t="s">
        <v>24</v>
      </c>
      <c r="D23" s="315" t="s">
        <v>30</v>
      </c>
    </row>
    <row r="24" spans="1:7" s="66" customFormat="1" ht="22.5" customHeight="1">
      <c r="A24" s="215" t="s">
        <v>10</v>
      </c>
      <c r="B24" s="314" t="s">
        <v>31</v>
      </c>
      <c r="C24" s="215" t="s">
        <v>24</v>
      </c>
      <c r="D24" s="315" t="s">
        <v>32</v>
      </c>
    </row>
    <row r="25" spans="1:7" s="66" customFormat="1" ht="22.5" customHeight="1">
      <c r="A25" s="230">
        <v>5</v>
      </c>
      <c r="B25" s="231" t="s">
        <v>33</v>
      </c>
      <c r="C25" s="230"/>
      <c r="D25" s="227"/>
    </row>
    <row r="26" spans="1:7" s="66" customFormat="1" ht="22.5" customHeight="1">
      <c r="A26" s="232" t="s">
        <v>34</v>
      </c>
      <c r="B26" s="233" t="s">
        <v>35</v>
      </c>
      <c r="C26" s="232"/>
      <c r="D26" s="227"/>
    </row>
    <row r="27" spans="1:7" s="66" customFormat="1" ht="22.5" customHeight="1">
      <c r="A27" s="232" t="s">
        <v>36</v>
      </c>
      <c r="B27" s="233" t="s">
        <v>37</v>
      </c>
      <c r="C27" s="232"/>
      <c r="D27" s="227"/>
    </row>
    <row r="28" spans="1:7" s="66" customFormat="1" ht="22.5" customHeight="1">
      <c r="A28" s="232" t="s">
        <v>10</v>
      </c>
      <c r="B28" s="234" t="s">
        <v>38</v>
      </c>
      <c r="C28" s="235" t="s">
        <v>39</v>
      </c>
      <c r="D28" s="217">
        <v>22648</v>
      </c>
    </row>
    <row r="29" spans="1:7" s="66" customFormat="1" ht="22.5" hidden="1" customHeight="1">
      <c r="A29" s="235" t="s">
        <v>40</v>
      </c>
      <c r="B29" s="236" t="s">
        <v>41</v>
      </c>
      <c r="C29" s="235" t="s">
        <v>42</v>
      </c>
      <c r="D29" s="217">
        <v>7218</v>
      </c>
    </row>
    <row r="30" spans="1:7" s="66" customFormat="1" ht="22.5" hidden="1" customHeight="1">
      <c r="A30" s="235" t="s">
        <v>40</v>
      </c>
      <c r="B30" s="236" t="s">
        <v>43</v>
      </c>
      <c r="C30" s="235" t="s">
        <v>42</v>
      </c>
      <c r="D30" s="217">
        <v>15430</v>
      </c>
    </row>
    <row r="31" spans="1:7" s="66" customFormat="1" ht="22.5" customHeight="1">
      <c r="A31" s="235" t="s">
        <v>10</v>
      </c>
      <c r="B31" s="234" t="s">
        <v>44</v>
      </c>
      <c r="C31" s="235" t="s">
        <v>39</v>
      </c>
      <c r="D31" s="217">
        <v>28934</v>
      </c>
    </row>
    <row r="32" spans="1:7" s="66" customFormat="1" ht="22.5" hidden="1" customHeight="1">
      <c r="A32" s="235" t="s">
        <v>40</v>
      </c>
      <c r="B32" s="316" t="s">
        <v>45</v>
      </c>
      <c r="C32" s="235" t="s">
        <v>42</v>
      </c>
      <c r="D32" s="217">
        <v>87</v>
      </c>
    </row>
    <row r="33" spans="1:4" s="66" customFormat="1" ht="22.5" hidden="1" customHeight="1">
      <c r="A33" s="235" t="s">
        <v>40</v>
      </c>
      <c r="B33" s="316" t="s">
        <v>46</v>
      </c>
      <c r="C33" s="235" t="s">
        <v>42</v>
      </c>
      <c r="D33" s="217">
        <v>25061</v>
      </c>
    </row>
    <row r="34" spans="1:4" s="66" customFormat="1" ht="22.5" customHeight="1">
      <c r="A34" s="235" t="s">
        <v>10</v>
      </c>
      <c r="B34" s="234" t="s">
        <v>47</v>
      </c>
      <c r="C34" s="235" t="s">
        <v>39</v>
      </c>
      <c r="D34" s="217">
        <v>76982</v>
      </c>
    </row>
    <row r="35" spans="1:4" s="66" customFormat="1" ht="22.5" hidden="1" customHeight="1">
      <c r="A35" s="235" t="s">
        <v>40</v>
      </c>
      <c r="B35" s="316" t="s">
        <v>45</v>
      </c>
      <c r="C35" s="235" t="s">
        <v>42</v>
      </c>
      <c r="D35" s="217"/>
    </row>
    <row r="36" spans="1:4" s="66" customFormat="1" ht="22.5" hidden="1" customHeight="1">
      <c r="A36" s="235" t="s">
        <v>40</v>
      </c>
      <c r="B36" s="316" t="s">
        <v>46</v>
      </c>
      <c r="C36" s="235" t="s">
        <v>42</v>
      </c>
      <c r="D36" s="217"/>
    </row>
    <row r="37" spans="1:4" s="66" customFormat="1" ht="22.5" customHeight="1">
      <c r="A37" s="235" t="s">
        <v>10</v>
      </c>
      <c r="B37" s="234" t="s">
        <v>48</v>
      </c>
      <c r="C37" s="235" t="s">
        <v>39</v>
      </c>
      <c r="D37" s="217">
        <v>38009</v>
      </c>
    </row>
    <row r="38" spans="1:4" s="66" customFormat="1" ht="22.5" customHeight="1">
      <c r="A38" s="235" t="s">
        <v>10</v>
      </c>
      <c r="B38" s="234" t="s">
        <v>49</v>
      </c>
      <c r="C38" s="235" t="s">
        <v>39</v>
      </c>
      <c r="D38" s="217">
        <v>954</v>
      </c>
    </row>
    <row r="39" spans="1:4" s="66" customFormat="1" ht="22.5" customHeight="1">
      <c r="A39" s="235" t="s">
        <v>10</v>
      </c>
      <c r="B39" s="234" t="s">
        <v>50</v>
      </c>
      <c r="C39" s="235" t="s">
        <v>39</v>
      </c>
      <c r="D39" s="217">
        <v>5035</v>
      </c>
    </row>
    <row r="40" spans="1:4" s="66" customFormat="1" ht="22.5" customHeight="1">
      <c r="A40" s="235" t="s">
        <v>10</v>
      </c>
      <c r="B40" s="314" t="s">
        <v>51</v>
      </c>
      <c r="C40" s="235" t="s">
        <v>39</v>
      </c>
      <c r="D40" s="217">
        <v>10475</v>
      </c>
    </row>
    <row r="41" spans="1:4" s="201" customFormat="1" ht="22.5" customHeight="1">
      <c r="A41" s="232"/>
      <c r="B41" s="317" t="s">
        <v>52</v>
      </c>
      <c r="C41" s="232" t="s">
        <v>42</v>
      </c>
      <c r="D41" s="220">
        <v>1100</v>
      </c>
    </row>
    <row r="42" spans="1:4" s="66" customFormat="1" ht="22.5" customHeight="1">
      <c r="A42" s="235" t="s">
        <v>10</v>
      </c>
      <c r="B42" s="314" t="s">
        <v>53</v>
      </c>
      <c r="C42" s="235" t="s">
        <v>39</v>
      </c>
      <c r="D42" s="217">
        <v>3363</v>
      </c>
    </row>
    <row r="43" spans="1:4" s="201" customFormat="1" ht="22.5" customHeight="1">
      <c r="A43" s="232"/>
      <c r="B43" s="317" t="s">
        <v>52</v>
      </c>
      <c r="C43" s="232" t="s">
        <v>42</v>
      </c>
      <c r="D43" s="237">
        <v>1000</v>
      </c>
    </row>
    <row r="44" spans="1:4" s="66" customFormat="1" ht="22.5" customHeight="1">
      <c r="A44" s="232" t="s">
        <v>54</v>
      </c>
      <c r="B44" s="233" t="s">
        <v>55</v>
      </c>
      <c r="C44" s="232"/>
      <c r="D44" s="227"/>
    </row>
    <row r="45" spans="1:4" s="66" customFormat="1" ht="22.5" customHeight="1">
      <c r="A45" s="235" t="s">
        <v>10</v>
      </c>
      <c r="B45" s="318" t="s">
        <v>56</v>
      </c>
      <c r="C45" s="235" t="s">
        <v>57</v>
      </c>
      <c r="D45" s="238">
        <v>121672</v>
      </c>
    </row>
    <row r="46" spans="1:4" s="66" customFormat="1" ht="22.5" hidden="1" customHeight="1">
      <c r="A46" s="235" t="s">
        <v>40</v>
      </c>
      <c r="B46" s="316" t="s">
        <v>58</v>
      </c>
      <c r="C46" s="235" t="s">
        <v>42</v>
      </c>
      <c r="D46" s="239"/>
    </row>
    <row r="47" spans="1:4" s="66" customFormat="1" ht="22.5" hidden="1" customHeight="1">
      <c r="A47" s="235" t="s">
        <v>40</v>
      </c>
      <c r="B47" s="316" t="s">
        <v>50</v>
      </c>
      <c r="C47" s="235" t="s">
        <v>42</v>
      </c>
      <c r="D47" s="239"/>
    </row>
    <row r="48" spans="1:4" s="66" customFormat="1" ht="22.5" customHeight="1">
      <c r="A48" s="235" t="s">
        <v>10</v>
      </c>
      <c r="B48" s="318" t="s">
        <v>59</v>
      </c>
      <c r="C48" s="240" t="s">
        <v>57</v>
      </c>
      <c r="D48" s="217">
        <v>69552</v>
      </c>
    </row>
    <row r="49" spans="1:4" s="66" customFormat="1" ht="22.5" customHeight="1">
      <c r="A49" s="235" t="s">
        <v>10</v>
      </c>
      <c r="B49" s="318" t="s">
        <v>60</v>
      </c>
      <c r="C49" s="235" t="s">
        <v>42</v>
      </c>
      <c r="D49" s="217">
        <v>100635</v>
      </c>
    </row>
    <row r="50" spans="1:4" s="66" customFormat="1" ht="22.5" customHeight="1">
      <c r="A50" s="235" t="s">
        <v>10</v>
      </c>
      <c r="B50" s="318" t="s">
        <v>48</v>
      </c>
      <c r="C50" s="235" t="s">
        <v>42</v>
      </c>
      <c r="D50" s="217">
        <v>604621</v>
      </c>
    </row>
    <row r="51" spans="1:4" s="66" customFormat="1" ht="22.5" customHeight="1">
      <c r="A51" s="235" t="s">
        <v>10</v>
      </c>
      <c r="B51" s="318" t="s">
        <v>61</v>
      </c>
      <c r="C51" s="235" t="s">
        <v>42</v>
      </c>
      <c r="D51" s="217">
        <v>54515</v>
      </c>
    </row>
    <row r="52" spans="1:4" s="66" customFormat="1" ht="22.5" customHeight="1">
      <c r="A52" s="232" t="s">
        <v>62</v>
      </c>
      <c r="B52" s="317" t="s">
        <v>63</v>
      </c>
      <c r="C52" s="232"/>
      <c r="D52" s="227"/>
    </row>
    <row r="53" spans="1:4" s="66" customFormat="1" ht="22.5" customHeight="1">
      <c r="A53" s="235" t="s">
        <v>10</v>
      </c>
      <c r="B53" s="314" t="s">
        <v>64</v>
      </c>
      <c r="C53" s="235" t="s">
        <v>39</v>
      </c>
      <c r="D53" s="217">
        <v>2240.6999999999998</v>
      </c>
    </row>
    <row r="54" spans="1:4" s="66" customFormat="1" ht="22.5" customHeight="1">
      <c r="A54" s="235"/>
      <c r="B54" s="317" t="s">
        <v>52</v>
      </c>
      <c r="C54" s="235" t="s">
        <v>42</v>
      </c>
      <c r="D54" s="220">
        <v>500</v>
      </c>
    </row>
    <row r="55" spans="1:4" s="66" customFormat="1" ht="22.5" customHeight="1">
      <c r="A55" s="235" t="s">
        <v>10</v>
      </c>
      <c r="B55" s="314" t="s">
        <v>65</v>
      </c>
      <c r="C55" s="235" t="s">
        <v>39</v>
      </c>
      <c r="D55" s="217">
        <v>5407</v>
      </c>
    </row>
    <row r="56" spans="1:4" s="66" customFormat="1" ht="22.5" customHeight="1">
      <c r="A56" s="235"/>
      <c r="B56" s="317" t="s">
        <v>52</v>
      </c>
      <c r="C56" s="235" t="s">
        <v>42</v>
      </c>
      <c r="D56" s="220">
        <v>900</v>
      </c>
    </row>
    <row r="57" spans="1:4" s="66" customFormat="1" ht="22.5" customHeight="1">
      <c r="A57" s="232" t="s">
        <v>66</v>
      </c>
      <c r="B57" s="233" t="s">
        <v>67</v>
      </c>
      <c r="C57" s="232"/>
      <c r="D57" s="227"/>
    </row>
    <row r="58" spans="1:4" s="66" customFormat="1" ht="22.5" customHeight="1">
      <c r="A58" s="232" t="s">
        <v>36</v>
      </c>
      <c r="B58" s="241" t="s">
        <v>68</v>
      </c>
      <c r="C58" s="230" t="s">
        <v>69</v>
      </c>
      <c r="D58" s="242">
        <f>SUM(D59:D61)</f>
        <v>277280</v>
      </c>
    </row>
    <row r="59" spans="1:4" s="66" customFormat="1" ht="22.5" customHeight="1">
      <c r="A59" s="230" t="s">
        <v>10</v>
      </c>
      <c r="B59" s="243" t="s">
        <v>70</v>
      </c>
      <c r="C59" s="230" t="s">
        <v>42</v>
      </c>
      <c r="D59" s="217">
        <v>24100</v>
      </c>
    </row>
    <row r="60" spans="1:4" s="66" customFormat="1" ht="22.5" customHeight="1">
      <c r="A60" s="230" t="s">
        <v>10</v>
      </c>
      <c r="B60" s="243" t="s">
        <v>71</v>
      </c>
      <c r="C60" s="230" t="s">
        <v>42</v>
      </c>
      <c r="D60" s="217">
        <v>85000</v>
      </c>
    </row>
    <row r="61" spans="1:4" s="66" customFormat="1" ht="22.5" customHeight="1">
      <c r="A61" s="230" t="s">
        <v>10</v>
      </c>
      <c r="B61" s="243" t="s">
        <v>72</v>
      </c>
      <c r="C61" s="230" t="s">
        <v>42</v>
      </c>
      <c r="D61" s="217">
        <v>168180</v>
      </c>
    </row>
    <row r="62" spans="1:4" s="66" customFormat="1" ht="22.5" customHeight="1">
      <c r="A62" s="244" t="s">
        <v>54</v>
      </c>
      <c r="B62" s="245" t="s">
        <v>73</v>
      </c>
      <c r="C62" s="244"/>
      <c r="D62" s="227"/>
    </row>
    <row r="63" spans="1:4" s="66" customFormat="1" ht="22.5" customHeight="1">
      <c r="A63" s="230" t="s">
        <v>10</v>
      </c>
      <c r="B63" s="319" t="s">
        <v>74</v>
      </c>
      <c r="C63" s="230" t="s">
        <v>57</v>
      </c>
      <c r="D63" s="217">
        <v>36750</v>
      </c>
    </row>
    <row r="64" spans="1:4" s="66" customFormat="1" ht="22.5" customHeight="1">
      <c r="A64" s="244"/>
      <c r="B64" s="245" t="s">
        <v>75</v>
      </c>
      <c r="C64" s="244" t="s">
        <v>57</v>
      </c>
      <c r="D64" s="220">
        <v>23100</v>
      </c>
    </row>
    <row r="65" spans="1:4" s="66" customFormat="1" ht="22.5" customHeight="1">
      <c r="A65" s="244" t="s">
        <v>76</v>
      </c>
      <c r="B65" s="246" t="s">
        <v>77</v>
      </c>
      <c r="C65" s="244"/>
      <c r="D65" s="247"/>
    </row>
    <row r="66" spans="1:4" s="66" customFormat="1" ht="22.5" customHeight="1">
      <c r="A66" s="244" t="s">
        <v>10</v>
      </c>
      <c r="B66" s="314" t="s">
        <v>78</v>
      </c>
      <c r="C66" s="215" t="s">
        <v>39</v>
      </c>
      <c r="D66" s="248">
        <v>4000</v>
      </c>
    </row>
    <row r="67" spans="1:4" s="66" customFormat="1" ht="21" customHeight="1">
      <c r="A67" s="244" t="s">
        <v>10</v>
      </c>
      <c r="B67" s="314" t="s">
        <v>79</v>
      </c>
      <c r="C67" s="215" t="s">
        <v>24</v>
      </c>
      <c r="D67" s="239">
        <v>63.12</v>
      </c>
    </row>
    <row r="68" spans="1:4" s="66" customFormat="1" ht="22.5" customHeight="1">
      <c r="A68" s="249" t="s">
        <v>80</v>
      </c>
      <c r="B68" s="250" t="s">
        <v>81</v>
      </c>
      <c r="C68" s="251"/>
      <c r="D68" s="227"/>
    </row>
    <row r="69" spans="1:4" s="66" customFormat="1" ht="22.5" customHeight="1">
      <c r="A69" s="252" t="s">
        <v>10</v>
      </c>
      <c r="B69" s="314" t="s">
        <v>82</v>
      </c>
      <c r="C69" s="320" t="s">
        <v>39</v>
      </c>
      <c r="D69" s="217">
        <v>850</v>
      </c>
    </row>
    <row r="70" spans="1:4" s="66" customFormat="1" ht="22.5" customHeight="1">
      <c r="A70" s="252" t="s">
        <v>10</v>
      </c>
      <c r="B70" s="314" t="s">
        <v>83</v>
      </c>
      <c r="C70" s="320" t="s">
        <v>57</v>
      </c>
      <c r="D70" s="217">
        <v>1868</v>
      </c>
    </row>
    <row r="71" spans="1:4" s="66" customFormat="1" ht="22.5" customHeight="1">
      <c r="A71" s="252" t="s">
        <v>10</v>
      </c>
      <c r="B71" s="314" t="s">
        <v>84</v>
      </c>
      <c r="C71" s="320" t="s">
        <v>57</v>
      </c>
      <c r="D71" s="217">
        <v>6469.6399000000001</v>
      </c>
    </row>
    <row r="72" spans="1:4" s="66" customFormat="1" ht="22.5" customHeight="1">
      <c r="A72" s="230">
        <v>6</v>
      </c>
      <c r="B72" s="231" t="s">
        <v>85</v>
      </c>
      <c r="C72" s="253"/>
      <c r="D72" s="227"/>
    </row>
    <row r="73" spans="1:4" s="66" customFormat="1" ht="22.5" customHeight="1">
      <c r="A73" s="252" t="s">
        <v>10</v>
      </c>
      <c r="B73" s="321" t="s">
        <v>86</v>
      </c>
      <c r="C73" s="255" t="s">
        <v>87</v>
      </c>
      <c r="D73" s="256">
        <v>500000</v>
      </c>
    </row>
    <row r="74" spans="1:4" s="66" customFormat="1" ht="22.5" customHeight="1">
      <c r="A74" s="252" t="s">
        <v>10</v>
      </c>
      <c r="B74" s="321" t="s">
        <v>88</v>
      </c>
      <c r="C74" s="255" t="s">
        <v>57</v>
      </c>
      <c r="D74" s="256">
        <v>320000</v>
      </c>
    </row>
    <row r="75" spans="1:4" s="66" customFormat="1" ht="22.5" customHeight="1">
      <c r="A75" s="252" t="s">
        <v>10</v>
      </c>
      <c r="B75" s="321" t="s">
        <v>89</v>
      </c>
      <c r="C75" s="255" t="s">
        <v>57</v>
      </c>
      <c r="D75" s="256">
        <v>13000</v>
      </c>
    </row>
    <row r="76" spans="1:4" s="66" customFormat="1" ht="22.5" customHeight="1">
      <c r="A76" s="252" t="s">
        <v>10</v>
      </c>
      <c r="B76" s="321" t="s">
        <v>90</v>
      </c>
      <c r="C76" s="255" t="s">
        <v>87</v>
      </c>
      <c r="D76" s="256">
        <v>43350</v>
      </c>
    </row>
    <row r="77" spans="1:4" s="66" customFormat="1" ht="22.5" customHeight="1">
      <c r="A77" s="252" t="s">
        <v>10</v>
      </c>
      <c r="B77" s="321" t="s">
        <v>91</v>
      </c>
      <c r="C77" s="255" t="s">
        <v>92</v>
      </c>
      <c r="D77" s="256">
        <v>4254</v>
      </c>
    </row>
    <row r="78" spans="1:4" s="66" customFormat="1" ht="22.5" customHeight="1">
      <c r="A78" s="252" t="s">
        <v>10</v>
      </c>
      <c r="B78" s="321" t="s">
        <v>93</v>
      </c>
      <c r="C78" s="255" t="s">
        <v>92</v>
      </c>
      <c r="D78" s="256">
        <v>478</v>
      </c>
    </row>
    <row r="79" spans="1:4" s="66" customFormat="1" ht="22.5" customHeight="1">
      <c r="A79" s="252" t="s">
        <v>10</v>
      </c>
      <c r="B79" s="321" t="s">
        <v>94</v>
      </c>
      <c r="C79" s="255" t="s">
        <v>95</v>
      </c>
      <c r="D79" s="256">
        <v>4000</v>
      </c>
    </row>
    <row r="80" spans="1:4" s="66" customFormat="1" ht="22.5" customHeight="1">
      <c r="A80" s="253">
        <v>7</v>
      </c>
      <c r="B80" s="257" t="s">
        <v>96</v>
      </c>
      <c r="C80" s="253" t="s">
        <v>12</v>
      </c>
      <c r="D80" s="258">
        <v>31481</v>
      </c>
    </row>
    <row r="81" spans="1:4" s="66" customFormat="1" ht="22.5" customHeight="1">
      <c r="A81" s="253">
        <v>8</v>
      </c>
      <c r="B81" s="257" t="s">
        <v>97</v>
      </c>
      <c r="C81" s="253"/>
      <c r="D81" s="227"/>
    </row>
    <row r="82" spans="1:4" s="66" customFormat="1" ht="22.5" customHeight="1">
      <c r="A82" s="255" t="s">
        <v>10</v>
      </c>
      <c r="B82" s="254" t="s">
        <v>98</v>
      </c>
      <c r="C82" s="253" t="s">
        <v>99</v>
      </c>
      <c r="D82" s="259">
        <v>1300000</v>
      </c>
    </row>
    <row r="83" spans="1:4" s="66" customFormat="1" ht="22.5" customHeight="1">
      <c r="A83" s="255" t="s">
        <v>40</v>
      </c>
      <c r="B83" s="260" t="s">
        <v>100</v>
      </c>
      <c r="C83" s="253" t="s">
        <v>42</v>
      </c>
      <c r="D83" s="259">
        <v>5000</v>
      </c>
    </row>
    <row r="84" spans="1:4" s="66" customFormat="1" ht="22.5" customHeight="1">
      <c r="A84" s="255" t="s">
        <v>40</v>
      </c>
      <c r="B84" s="260" t="s">
        <v>101</v>
      </c>
      <c r="C84" s="253" t="s">
        <v>42</v>
      </c>
      <c r="D84" s="259">
        <v>1295000</v>
      </c>
    </row>
    <row r="85" spans="1:4" s="66" customFormat="1" ht="22.5" customHeight="1">
      <c r="A85" s="255" t="s">
        <v>10</v>
      </c>
      <c r="B85" s="254" t="s">
        <v>102</v>
      </c>
      <c r="C85" s="253" t="s">
        <v>12</v>
      </c>
      <c r="D85" s="259">
        <v>320</v>
      </c>
    </row>
    <row r="86" spans="1:4" s="66" customFormat="1" ht="22.5" customHeight="1">
      <c r="A86" s="48">
        <v>9</v>
      </c>
      <c r="B86" s="50" t="s">
        <v>103</v>
      </c>
      <c r="C86" s="48" t="s">
        <v>104</v>
      </c>
      <c r="D86" s="217">
        <v>48</v>
      </c>
    </row>
    <row r="87" spans="1:4" s="66" customFormat="1" ht="21.75" customHeight="1">
      <c r="A87" s="48"/>
      <c r="B87" s="53" t="s">
        <v>105</v>
      </c>
      <c r="C87" s="48" t="s">
        <v>106</v>
      </c>
      <c r="D87" s="220">
        <v>5</v>
      </c>
    </row>
    <row r="88" spans="1:4" s="66" customFormat="1" ht="28">
      <c r="A88" s="48">
        <v>10</v>
      </c>
      <c r="B88" s="50" t="s">
        <v>107</v>
      </c>
      <c r="C88" s="48" t="s">
        <v>108</v>
      </c>
      <c r="D88" s="217">
        <v>3</v>
      </c>
    </row>
    <row r="89" spans="1:4" s="66" customFormat="1" ht="24.75" customHeight="1">
      <c r="A89" s="228">
        <v>11</v>
      </c>
      <c r="B89" s="216" t="s">
        <v>109</v>
      </c>
      <c r="C89" s="215" t="s">
        <v>12</v>
      </c>
      <c r="D89" s="261">
        <v>4500</v>
      </c>
    </row>
    <row r="90" spans="1:4" s="66" customFormat="1" ht="23.25" customHeight="1">
      <c r="A90" s="228">
        <v>12</v>
      </c>
      <c r="B90" s="216" t="s">
        <v>110</v>
      </c>
      <c r="C90" s="215" t="s">
        <v>12</v>
      </c>
      <c r="D90" s="262">
        <v>10886.897000000001</v>
      </c>
    </row>
    <row r="91" spans="1:4" s="66" customFormat="1" ht="21.75" customHeight="1">
      <c r="A91" s="263">
        <v>13</v>
      </c>
      <c r="B91" s="264" t="s">
        <v>111</v>
      </c>
      <c r="C91" s="263" t="s">
        <v>112</v>
      </c>
      <c r="D91" s="265">
        <v>290</v>
      </c>
    </row>
    <row r="92" spans="1:4" s="66" customFormat="1" ht="26.25" customHeight="1">
      <c r="A92" s="263">
        <v>14</v>
      </c>
      <c r="B92" s="264" t="s">
        <v>113</v>
      </c>
      <c r="C92" s="263" t="s">
        <v>112</v>
      </c>
      <c r="D92" s="266">
        <v>6.9</v>
      </c>
    </row>
    <row r="93" spans="1:4" s="66" customFormat="1" ht="25.5" customHeight="1">
      <c r="A93" s="215">
        <v>15</v>
      </c>
      <c r="B93" s="216" t="s">
        <v>114</v>
      </c>
      <c r="C93" s="215" t="s">
        <v>115</v>
      </c>
      <c r="D93" s="346" t="s">
        <v>116</v>
      </c>
    </row>
    <row r="94" spans="1:4" s="66" customFormat="1" ht="14">
      <c r="A94" s="228">
        <v>16</v>
      </c>
      <c r="B94" s="216" t="s">
        <v>117</v>
      </c>
      <c r="C94" s="215" t="s">
        <v>115</v>
      </c>
      <c r="D94" s="347"/>
    </row>
    <row r="95" spans="1:4" s="66" customFormat="1" ht="24.75" customHeight="1">
      <c r="A95" s="228">
        <v>17</v>
      </c>
      <c r="B95" s="216" t="s">
        <v>118</v>
      </c>
      <c r="C95" s="215" t="s">
        <v>115</v>
      </c>
      <c r="D95" s="347"/>
    </row>
    <row r="96" spans="1:4" s="66" customFormat="1" ht="14">
      <c r="A96" s="228">
        <v>18</v>
      </c>
      <c r="B96" s="216" t="s">
        <v>119</v>
      </c>
      <c r="C96" s="215" t="s">
        <v>115</v>
      </c>
      <c r="D96" s="348"/>
    </row>
    <row r="97" spans="1:4" s="66" customFormat="1" ht="22.5" customHeight="1">
      <c r="A97" s="228">
        <v>19</v>
      </c>
      <c r="B97" s="314" t="s">
        <v>120</v>
      </c>
      <c r="C97" s="215" t="s">
        <v>12</v>
      </c>
      <c r="D97" s="242">
        <v>27000</v>
      </c>
    </row>
    <row r="98" spans="1:4" s="201" customFormat="1" ht="22.5" customHeight="1">
      <c r="A98" s="222"/>
      <c r="B98" s="317" t="s">
        <v>121</v>
      </c>
      <c r="C98" s="218" t="s">
        <v>42</v>
      </c>
      <c r="D98" s="267">
        <v>20400</v>
      </c>
    </row>
    <row r="99" spans="1:4" s="66" customFormat="1" ht="19.5" customHeight="1">
      <c r="A99" s="228">
        <v>20</v>
      </c>
      <c r="B99" s="216" t="s">
        <v>122</v>
      </c>
      <c r="C99" s="216"/>
      <c r="D99" s="268"/>
    </row>
    <row r="100" spans="1:4" s="66" customFormat="1" ht="23.25" customHeight="1">
      <c r="A100" s="215" t="s">
        <v>10</v>
      </c>
      <c r="B100" s="216" t="s">
        <v>123</v>
      </c>
      <c r="C100" s="215" t="s">
        <v>124</v>
      </c>
      <c r="D100" s="269">
        <v>3500</v>
      </c>
    </row>
    <row r="101" spans="1:4" s="66" customFormat="1" ht="25.5" customHeight="1">
      <c r="A101" s="228" t="s">
        <v>10</v>
      </c>
      <c r="B101" s="216" t="s">
        <v>125</v>
      </c>
      <c r="C101" s="215" t="s">
        <v>42</v>
      </c>
      <c r="D101" s="269">
        <v>360</v>
      </c>
    </row>
    <row r="102" spans="1:4" s="66" customFormat="1" ht="25.5" customHeight="1">
      <c r="A102" s="228" t="s">
        <v>10</v>
      </c>
      <c r="B102" s="216" t="s">
        <v>126</v>
      </c>
      <c r="C102" s="215" t="s">
        <v>12</v>
      </c>
      <c r="D102" s="269">
        <v>7300</v>
      </c>
    </row>
    <row r="103" spans="1:4" s="66" customFormat="1" ht="25.5" customHeight="1">
      <c r="A103" s="228">
        <v>21</v>
      </c>
      <c r="B103" s="270" t="s">
        <v>127</v>
      </c>
      <c r="C103" s="271"/>
      <c r="D103" s="268"/>
    </row>
    <row r="104" spans="1:4" s="66" customFormat="1" ht="25.5" customHeight="1">
      <c r="A104" s="228" t="s">
        <v>10</v>
      </c>
      <c r="B104" s="270" t="s">
        <v>128</v>
      </c>
      <c r="C104" s="271" t="s">
        <v>127</v>
      </c>
      <c r="D104" s="272">
        <v>250</v>
      </c>
    </row>
    <row r="105" spans="1:4" s="66" customFormat="1" ht="25.5" customHeight="1">
      <c r="A105" s="228" t="s">
        <v>40</v>
      </c>
      <c r="B105" s="322" t="s">
        <v>129</v>
      </c>
      <c r="C105" s="273" t="s">
        <v>127</v>
      </c>
      <c r="D105" s="272">
        <v>30</v>
      </c>
    </row>
    <row r="106" spans="1:4" s="66" customFormat="1" ht="25.5" customHeight="1">
      <c r="A106" s="228" t="s">
        <v>10</v>
      </c>
      <c r="B106" s="270" t="s">
        <v>130</v>
      </c>
      <c r="C106" s="271" t="s">
        <v>131</v>
      </c>
      <c r="D106" s="274">
        <v>1500</v>
      </c>
    </row>
    <row r="107" spans="1:4" s="66" customFormat="1" ht="27" customHeight="1">
      <c r="A107" s="228" t="s">
        <v>10</v>
      </c>
      <c r="B107" s="270" t="s">
        <v>132</v>
      </c>
      <c r="C107" s="271" t="s">
        <v>24</v>
      </c>
      <c r="D107" s="272">
        <v>17.5</v>
      </c>
    </row>
    <row r="108" spans="1:4" s="66" customFormat="1" ht="25.5" customHeight="1">
      <c r="A108" s="228">
        <v>22</v>
      </c>
      <c r="B108" s="270" t="s">
        <v>133</v>
      </c>
      <c r="C108" s="275"/>
      <c r="D108" s="268"/>
    </row>
    <row r="109" spans="1:4" s="66" customFormat="1" ht="25.5" customHeight="1">
      <c r="A109" s="228" t="s">
        <v>10</v>
      </c>
      <c r="B109" s="270" t="s">
        <v>134</v>
      </c>
      <c r="C109" s="271" t="s">
        <v>135</v>
      </c>
      <c r="D109" s="268">
        <v>250</v>
      </c>
    </row>
    <row r="110" spans="1:4" s="66" customFormat="1" ht="25.5" customHeight="1">
      <c r="A110" s="228" t="s">
        <v>10</v>
      </c>
      <c r="B110" s="270" t="s">
        <v>136</v>
      </c>
      <c r="C110" s="271" t="s">
        <v>137</v>
      </c>
      <c r="D110" s="276">
        <v>2500</v>
      </c>
    </row>
    <row r="111" spans="1:4" s="202" customFormat="1" ht="25.5" customHeight="1">
      <c r="A111" s="277" t="s">
        <v>138</v>
      </c>
      <c r="B111" s="278" t="s">
        <v>139</v>
      </c>
      <c r="C111" s="279"/>
      <c r="D111" s="268"/>
    </row>
    <row r="112" spans="1:4" s="66" customFormat="1" ht="25.5" customHeight="1">
      <c r="A112" s="48">
        <v>1</v>
      </c>
      <c r="B112" s="280" t="s">
        <v>140</v>
      </c>
      <c r="C112" s="281"/>
      <c r="D112" s="268"/>
    </row>
    <row r="113" spans="1:4" s="202" customFormat="1" ht="25.5" customHeight="1">
      <c r="A113" s="253" t="s">
        <v>10</v>
      </c>
      <c r="B113" s="280" t="s">
        <v>141</v>
      </c>
      <c r="C113" s="281" t="s">
        <v>131</v>
      </c>
      <c r="D113" s="282">
        <v>593000</v>
      </c>
    </row>
    <row r="114" spans="1:4" s="202" customFormat="1" ht="25.5" customHeight="1">
      <c r="A114" s="253" t="s">
        <v>10</v>
      </c>
      <c r="B114" s="257" t="s">
        <v>142</v>
      </c>
      <c r="C114" s="283" t="s">
        <v>24</v>
      </c>
      <c r="D114" s="284" t="s">
        <v>143</v>
      </c>
    </row>
    <row r="115" spans="1:4" s="202" customFormat="1" ht="25.5" customHeight="1">
      <c r="A115" s="285" t="s">
        <v>10</v>
      </c>
      <c r="B115" s="280" t="s">
        <v>144</v>
      </c>
      <c r="C115" s="281" t="s">
        <v>145</v>
      </c>
      <c r="D115" s="286">
        <v>68.3</v>
      </c>
    </row>
    <row r="116" spans="1:4" s="202" customFormat="1" ht="14">
      <c r="A116" s="48" t="s">
        <v>10</v>
      </c>
      <c r="B116" s="280" t="s">
        <v>146</v>
      </c>
      <c r="C116" s="281" t="s">
        <v>147</v>
      </c>
      <c r="D116" s="287">
        <v>108</v>
      </c>
    </row>
    <row r="117" spans="1:4" s="66" customFormat="1" ht="25.5" customHeight="1">
      <c r="A117" s="48">
        <v>2</v>
      </c>
      <c r="B117" s="323" t="s">
        <v>148</v>
      </c>
      <c r="C117" s="281"/>
      <c r="D117" s="268"/>
    </row>
    <row r="118" spans="1:4" s="202" customFormat="1" ht="25.5" customHeight="1">
      <c r="A118" s="48" t="s">
        <v>10</v>
      </c>
      <c r="B118" s="324" t="s">
        <v>149</v>
      </c>
      <c r="C118" s="48" t="s">
        <v>131</v>
      </c>
      <c r="D118" s="220">
        <v>6000</v>
      </c>
    </row>
    <row r="119" spans="1:4" s="202" customFormat="1" ht="25.5" customHeight="1">
      <c r="A119" s="48" t="s">
        <v>10</v>
      </c>
      <c r="B119" s="50" t="s">
        <v>150</v>
      </c>
      <c r="C119" s="48" t="s">
        <v>24</v>
      </c>
      <c r="D119" s="288">
        <v>57.2</v>
      </c>
    </row>
    <row r="120" spans="1:4" s="202" customFormat="1" ht="25.5" customHeight="1">
      <c r="A120" s="289"/>
      <c r="B120" s="53" t="s">
        <v>151</v>
      </c>
      <c r="C120" s="54" t="s">
        <v>24</v>
      </c>
      <c r="D120" s="220">
        <v>41</v>
      </c>
    </row>
    <row r="121" spans="1:4" s="66" customFormat="1" ht="25.5" customHeight="1">
      <c r="A121" s="281">
        <v>3</v>
      </c>
      <c r="B121" s="50" t="s">
        <v>152</v>
      </c>
      <c r="C121" s="281"/>
      <c r="D121" s="268"/>
    </row>
    <row r="122" spans="1:4" s="202" customFormat="1" ht="25.5" customHeight="1">
      <c r="A122" s="281" t="s">
        <v>10</v>
      </c>
      <c r="B122" s="50" t="s">
        <v>153</v>
      </c>
      <c r="C122" s="48" t="s">
        <v>154</v>
      </c>
      <c r="D122" s="220">
        <v>16174</v>
      </c>
    </row>
    <row r="123" spans="1:4" s="202" customFormat="1" ht="25.5" customHeight="1">
      <c r="A123" s="281" t="s">
        <v>10</v>
      </c>
      <c r="B123" s="50" t="s">
        <v>155</v>
      </c>
      <c r="C123" s="48" t="s">
        <v>24</v>
      </c>
      <c r="D123" s="247">
        <v>10.83</v>
      </c>
    </row>
    <row r="124" spans="1:4" s="202" customFormat="1" ht="25.5" customHeight="1">
      <c r="A124" s="281" t="s">
        <v>10</v>
      </c>
      <c r="B124" s="324" t="s">
        <v>156</v>
      </c>
      <c r="C124" s="48" t="s">
        <v>154</v>
      </c>
      <c r="D124" s="220">
        <v>13987</v>
      </c>
    </row>
    <row r="125" spans="1:4" s="202" customFormat="1" ht="25.5" customHeight="1">
      <c r="A125" s="281" t="s">
        <v>10</v>
      </c>
      <c r="B125" s="324" t="s">
        <v>157</v>
      </c>
      <c r="C125" s="48" t="s">
        <v>24</v>
      </c>
      <c r="D125" s="247">
        <v>9.36</v>
      </c>
    </row>
    <row r="126" spans="1:4" s="66" customFormat="1" ht="25.5" customHeight="1">
      <c r="A126" s="281">
        <v>4</v>
      </c>
      <c r="B126" s="50" t="s">
        <v>158</v>
      </c>
      <c r="C126" s="48"/>
      <c r="D126" s="268"/>
    </row>
    <row r="127" spans="1:4" s="202" customFormat="1" ht="25.5" customHeight="1">
      <c r="A127" s="285" t="s">
        <v>10</v>
      </c>
      <c r="B127" s="324" t="s">
        <v>159</v>
      </c>
      <c r="C127" s="48" t="s">
        <v>160</v>
      </c>
      <c r="D127" s="290">
        <v>168000</v>
      </c>
    </row>
    <row r="128" spans="1:4" s="202" customFormat="1" ht="25.5" hidden="1" customHeight="1">
      <c r="A128" s="281" t="s">
        <v>40</v>
      </c>
      <c r="B128" s="50" t="s">
        <v>161</v>
      </c>
      <c r="C128" s="48"/>
      <c r="D128" s="259">
        <v>4850</v>
      </c>
    </row>
    <row r="129" spans="1:4" s="202" customFormat="1" ht="25.5" hidden="1" customHeight="1">
      <c r="A129" s="281" t="s">
        <v>40</v>
      </c>
      <c r="B129" s="50" t="s">
        <v>162</v>
      </c>
      <c r="C129" s="48" t="s">
        <v>42</v>
      </c>
      <c r="D129" s="259">
        <v>36500</v>
      </c>
    </row>
    <row r="130" spans="1:4" s="202" customFormat="1" ht="25.5" hidden="1" customHeight="1">
      <c r="A130" s="281" t="s">
        <v>40</v>
      </c>
      <c r="B130" s="50" t="s">
        <v>163</v>
      </c>
      <c r="C130" s="48" t="s">
        <v>42</v>
      </c>
      <c r="D130" s="259">
        <v>66500</v>
      </c>
    </row>
    <row r="131" spans="1:4" s="202" customFormat="1" ht="25.5" hidden="1" customHeight="1">
      <c r="A131" s="281" t="s">
        <v>40</v>
      </c>
      <c r="B131" s="50" t="s">
        <v>164</v>
      </c>
      <c r="C131" s="48" t="s">
        <v>42</v>
      </c>
      <c r="D131" s="259">
        <v>43800</v>
      </c>
    </row>
    <row r="132" spans="1:4" s="202" customFormat="1" ht="25.5" hidden="1" customHeight="1">
      <c r="A132" s="281" t="s">
        <v>40</v>
      </c>
      <c r="B132" s="50" t="s">
        <v>165</v>
      </c>
      <c r="C132" s="48" t="s">
        <v>42</v>
      </c>
      <c r="D132" s="259">
        <v>16900</v>
      </c>
    </row>
    <row r="133" spans="1:4" s="202" customFormat="1" ht="25.5" customHeight="1">
      <c r="A133" s="285" t="s">
        <v>10</v>
      </c>
      <c r="B133" s="324" t="s">
        <v>166</v>
      </c>
      <c r="C133" s="48"/>
      <c r="D133" s="268"/>
    </row>
    <row r="134" spans="1:4" s="202" customFormat="1" ht="25.5" customHeight="1">
      <c r="A134" s="281" t="s">
        <v>40</v>
      </c>
      <c r="B134" s="50" t="s">
        <v>163</v>
      </c>
      <c r="C134" s="48" t="s">
        <v>24</v>
      </c>
      <c r="D134" s="291">
        <v>99.9</v>
      </c>
    </row>
    <row r="135" spans="1:4" s="202" customFormat="1" ht="25.5" customHeight="1">
      <c r="A135" s="281" t="s">
        <v>40</v>
      </c>
      <c r="B135" s="50" t="s">
        <v>164</v>
      </c>
      <c r="C135" s="48" t="s">
        <v>42</v>
      </c>
      <c r="D135" s="291">
        <v>97.9</v>
      </c>
    </row>
    <row r="136" spans="1:4" s="202" customFormat="1" ht="25.5" customHeight="1">
      <c r="A136" s="281" t="s">
        <v>40</v>
      </c>
      <c r="B136" s="50" t="s">
        <v>165</v>
      </c>
      <c r="C136" s="48" t="s">
        <v>42</v>
      </c>
      <c r="D136" s="291">
        <v>58</v>
      </c>
    </row>
    <row r="137" spans="1:4" s="202" customFormat="1" ht="28">
      <c r="A137" s="48" t="s">
        <v>10</v>
      </c>
      <c r="B137" s="324" t="s">
        <v>167</v>
      </c>
      <c r="C137" s="48" t="s">
        <v>24</v>
      </c>
      <c r="D137" s="292">
        <v>25</v>
      </c>
    </row>
    <row r="138" spans="1:4" s="202" customFormat="1" ht="25.5" customHeight="1">
      <c r="A138" s="48" t="s">
        <v>10</v>
      </c>
      <c r="B138" s="325" t="s">
        <v>168</v>
      </c>
      <c r="C138" s="294" t="s">
        <v>24</v>
      </c>
      <c r="D138" s="268"/>
    </row>
    <row r="139" spans="1:4" s="202" customFormat="1" ht="25.5" customHeight="1">
      <c r="A139" s="281" t="s">
        <v>40</v>
      </c>
      <c r="B139" s="293" t="s">
        <v>169</v>
      </c>
      <c r="C139" s="294" t="s">
        <v>24</v>
      </c>
      <c r="D139" s="295">
        <v>46</v>
      </c>
    </row>
    <row r="140" spans="1:4" s="202" customFormat="1" ht="25.5" customHeight="1">
      <c r="A140" s="281" t="s">
        <v>40</v>
      </c>
      <c r="B140" s="293" t="s">
        <v>163</v>
      </c>
      <c r="C140" s="294" t="s">
        <v>24</v>
      </c>
      <c r="D140" s="295">
        <v>74</v>
      </c>
    </row>
    <row r="141" spans="1:4" s="202" customFormat="1" ht="25.5" customHeight="1">
      <c r="A141" s="281" t="s">
        <v>40</v>
      </c>
      <c r="B141" s="293" t="s">
        <v>170</v>
      </c>
      <c r="C141" s="294" t="s">
        <v>24</v>
      </c>
      <c r="D141" s="295">
        <v>47</v>
      </c>
    </row>
    <row r="142" spans="1:4" s="202" customFormat="1" ht="25.5" customHeight="1">
      <c r="A142" s="281" t="s">
        <v>40</v>
      </c>
      <c r="B142" s="293" t="s">
        <v>165</v>
      </c>
      <c r="C142" s="294" t="s">
        <v>24</v>
      </c>
      <c r="D142" s="295">
        <v>50</v>
      </c>
    </row>
    <row r="143" spans="1:4" s="66" customFormat="1" ht="25.5" customHeight="1">
      <c r="A143" s="281">
        <v>5</v>
      </c>
      <c r="B143" s="50" t="s">
        <v>171</v>
      </c>
      <c r="C143" s="48"/>
      <c r="D143" s="268"/>
    </row>
    <row r="144" spans="1:4" s="202" customFormat="1" ht="28">
      <c r="A144" s="296" t="s">
        <v>10</v>
      </c>
      <c r="B144" s="324" t="s">
        <v>172</v>
      </c>
      <c r="C144" s="297" t="s">
        <v>24</v>
      </c>
      <c r="D144" s="298">
        <v>93.35</v>
      </c>
    </row>
    <row r="145" spans="1:4" s="202" customFormat="1" ht="25.5" customHeight="1">
      <c r="A145" s="296" t="s">
        <v>10</v>
      </c>
      <c r="B145" s="324" t="s">
        <v>173</v>
      </c>
      <c r="C145" s="297" t="s">
        <v>24</v>
      </c>
      <c r="D145" s="247">
        <v>19.75</v>
      </c>
    </row>
    <row r="146" spans="1:4" s="202" customFormat="1" ht="25.5" customHeight="1">
      <c r="A146" s="296" t="s">
        <v>10</v>
      </c>
      <c r="B146" s="324" t="s">
        <v>174</v>
      </c>
      <c r="C146" s="297" t="s">
        <v>24</v>
      </c>
      <c r="D146" s="239">
        <v>11.85</v>
      </c>
    </row>
    <row r="147" spans="1:4" s="202" customFormat="1" ht="25.5" customHeight="1">
      <c r="A147" s="296" t="s">
        <v>10</v>
      </c>
      <c r="B147" s="257" t="s">
        <v>175</v>
      </c>
      <c r="C147" s="283" t="s">
        <v>176</v>
      </c>
      <c r="D147" s="299">
        <v>39.299999999999997</v>
      </c>
    </row>
    <row r="148" spans="1:4" s="202" customFormat="1" ht="25.5" customHeight="1">
      <c r="A148" s="296" t="s">
        <v>10</v>
      </c>
      <c r="B148" s="257" t="s">
        <v>177</v>
      </c>
      <c r="C148" s="283" t="s">
        <v>178</v>
      </c>
      <c r="D148" s="299">
        <v>10.5</v>
      </c>
    </row>
    <row r="149" spans="1:4" s="202" customFormat="1" ht="25.5" customHeight="1">
      <c r="A149" s="296" t="s">
        <v>10</v>
      </c>
      <c r="B149" s="257" t="s">
        <v>179</v>
      </c>
      <c r="C149" s="283" t="s">
        <v>24</v>
      </c>
      <c r="D149" s="282">
        <v>100</v>
      </c>
    </row>
    <row r="150" spans="1:4" s="202" customFormat="1" ht="25.5" customHeight="1">
      <c r="A150" s="296" t="s">
        <v>10</v>
      </c>
      <c r="B150" s="257" t="s">
        <v>180</v>
      </c>
      <c r="C150" s="283" t="s">
        <v>24</v>
      </c>
      <c r="D150" s="282">
        <v>100</v>
      </c>
    </row>
    <row r="151" spans="1:4" s="66" customFormat="1" ht="25.5" customHeight="1">
      <c r="A151" s="296" t="s">
        <v>10</v>
      </c>
      <c r="B151" s="326" t="s">
        <v>181</v>
      </c>
      <c r="C151" s="283" t="s">
        <v>24</v>
      </c>
      <c r="D151" s="299">
        <v>29.8</v>
      </c>
    </row>
    <row r="152" spans="1:4" s="66" customFormat="1" ht="21.75" customHeight="1">
      <c r="A152" s="297">
        <v>6</v>
      </c>
      <c r="B152" s="300" t="s">
        <v>182</v>
      </c>
      <c r="C152" s="297"/>
      <c r="D152" s="268"/>
    </row>
    <row r="153" spans="1:4" s="66" customFormat="1" ht="21" customHeight="1">
      <c r="A153" s="48" t="s">
        <v>10</v>
      </c>
      <c r="B153" s="50" t="s">
        <v>183</v>
      </c>
      <c r="C153" s="48" t="s">
        <v>24</v>
      </c>
      <c r="D153" s="217">
        <v>57</v>
      </c>
    </row>
    <row r="154" spans="1:4" s="66" customFormat="1" ht="21" customHeight="1">
      <c r="A154" s="48" t="s">
        <v>10</v>
      </c>
      <c r="B154" s="50" t="s">
        <v>184</v>
      </c>
      <c r="C154" s="48" t="s">
        <v>24</v>
      </c>
      <c r="D154" s="217">
        <v>91</v>
      </c>
    </row>
    <row r="155" spans="1:4" s="66" customFormat="1" ht="21.75" customHeight="1">
      <c r="A155" s="48">
        <v>7</v>
      </c>
      <c r="B155" s="50" t="s">
        <v>185</v>
      </c>
      <c r="C155" s="48" t="s">
        <v>24</v>
      </c>
      <c r="D155" s="301">
        <v>99.91</v>
      </c>
    </row>
    <row r="156" spans="1:4" s="66" customFormat="1" ht="21.75" customHeight="1">
      <c r="A156" s="48">
        <v>8</v>
      </c>
      <c r="B156" s="50" t="s">
        <v>186</v>
      </c>
      <c r="C156" s="48" t="s">
        <v>24</v>
      </c>
      <c r="D156" s="302">
        <v>98.55</v>
      </c>
    </row>
    <row r="157" spans="1:4" s="66" customFormat="1" ht="21.75" customHeight="1">
      <c r="A157" s="48">
        <v>9</v>
      </c>
      <c r="B157" s="50" t="s">
        <v>187</v>
      </c>
      <c r="C157" s="48" t="s">
        <v>24</v>
      </c>
      <c r="D157" s="302">
        <v>98.45</v>
      </c>
    </row>
    <row r="158" spans="1:4" s="66" customFormat="1" ht="26.25" customHeight="1">
      <c r="A158" s="297" t="s">
        <v>188</v>
      </c>
      <c r="B158" s="300" t="s">
        <v>189</v>
      </c>
      <c r="C158" s="297"/>
      <c r="D158" s="303"/>
    </row>
    <row r="159" spans="1:4" s="66" customFormat="1" ht="28">
      <c r="A159" s="228">
        <v>1</v>
      </c>
      <c r="B159" s="216" t="s">
        <v>190</v>
      </c>
      <c r="C159" s="215" t="s">
        <v>24</v>
      </c>
      <c r="D159" s="288">
        <v>86.5</v>
      </c>
    </row>
    <row r="160" spans="1:4" s="203" customFormat="1" ht="29.25" customHeight="1">
      <c r="A160" s="215">
        <v>2</v>
      </c>
      <c r="B160" s="216" t="s">
        <v>191</v>
      </c>
      <c r="C160" s="215" t="s">
        <v>24</v>
      </c>
      <c r="D160" s="304">
        <v>91</v>
      </c>
    </row>
    <row r="161" spans="1:4" s="203" customFormat="1" ht="22.5" customHeight="1">
      <c r="A161" s="215">
        <v>3</v>
      </c>
      <c r="B161" s="327" t="s">
        <v>192</v>
      </c>
      <c r="C161" s="328" t="s">
        <v>24</v>
      </c>
      <c r="D161" s="217">
        <v>93</v>
      </c>
    </row>
    <row r="162" spans="1:4" s="203" customFormat="1" ht="28">
      <c r="A162" s="215">
        <v>4</v>
      </c>
      <c r="B162" s="327" t="s">
        <v>193</v>
      </c>
      <c r="C162" s="328" t="s">
        <v>24</v>
      </c>
      <c r="D162" s="220">
        <v>100</v>
      </c>
    </row>
    <row r="163" spans="1:4" s="203" customFormat="1" ht="27.75" customHeight="1">
      <c r="A163" s="215">
        <v>5</v>
      </c>
      <c r="B163" s="327" t="s">
        <v>194</v>
      </c>
      <c r="C163" s="328" t="s">
        <v>24</v>
      </c>
      <c r="D163" s="220">
        <v>85</v>
      </c>
    </row>
    <row r="164" spans="1:4" s="203" customFormat="1" ht="14">
      <c r="A164" s="215">
        <v>6</v>
      </c>
      <c r="B164" s="306" t="s">
        <v>195</v>
      </c>
      <c r="C164" s="305" t="s">
        <v>24</v>
      </c>
      <c r="D164" s="220">
        <v>70</v>
      </c>
    </row>
    <row r="165" spans="1:4" s="204" customFormat="1" ht="25.5" customHeight="1">
      <c r="A165" s="279" t="s">
        <v>196</v>
      </c>
      <c r="B165" s="307" t="s">
        <v>197</v>
      </c>
      <c r="C165" s="308"/>
      <c r="D165" s="309"/>
    </row>
    <row r="166" spans="1:4" s="204" customFormat="1" ht="25.5" customHeight="1">
      <c r="A166" s="215">
        <v>1</v>
      </c>
      <c r="B166" s="216" t="s">
        <v>198</v>
      </c>
      <c r="C166" s="215" t="s">
        <v>24</v>
      </c>
      <c r="D166" s="309" t="s">
        <v>199</v>
      </c>
    </row>
    <row r="167" spans="1:4" s="204" customFormat="1" ht="25.5" customHeight="1">
      <c r="A167" s="215">
        <v>2</v>
      </c>
      <c r="B167" s="216" t="s">
        <v>200</v>
      </c>
      <c r="C167" s="215" t="s">
        <v>24</v>
      </c>
      <c r="D167" s="309" t="s">
        <v>201</v>
      </c>
    </row>
    <row r="168" spans="1:4" s="204" customFormat="1" ht="25.5" customHeight="1">
      <c r="A168" s="215"/>
      <c r="B168" s="216" t="s">
        <v>202</v>
      </c>
      <c r="C168" s="215" t="s">
        <v>24</v>
      </c>
      <c r="D168" s="309">
        <v>100</v>
      </c>
    </row>
    <row r="169" spans="1:4" s="204" customFormat="1" ht="25.5" customHeight="1">
      <c r="A169" s="215">
        <v>3</v>
      </c>
      <c r="B169" s="216" t="s">
        <v>203</v>
      </c>
      <c r="C169" s="215" t="s">
        <v>24</v>
      </c>
      <c r="D169" s="309">
        <v>100</v>
      </c>
    </row>
    <row r="170" spans="1:4" s="66" customFormat="1" ht="28">
      <c r="A170" s="215">
        <v>4</v>
      </c>
      <c r="B170" s="216" t="s">
        <v>204</v>
      </c>
      <c r="C170" s="215" t="s">
        <v>24</v>
      </c>
      <c r="D170" s="309" t="s">
        <v>205</v>
      </c>
    </row>
    <row r="171" spans="1:4" s="66" customFormat="1" ht="28">
      <c r="A171" s="215">
        <v>5</v>
      </c>
      <c r="B171" s="216" t="s">
        <v>206</v>
      </c>
      <c r="C171" s="215" t="s">
        <v>24</v>
      </c>
      <c r="D171" s="309" t="s">
        <v>207</v>
      </c>
    </row>
    <row r="172" spans="1:4" s="66" customFormat="1" ht="25.5" customHeight="1">
      <c r="A172" s="310">
        <v>6</v>
      </c>
      <c r="B172" s="311" t="s">
        <v>208</v>
      </c>
      <c r="C172" s="310" t="s">
        <v>24</v>
      </c>
      <c r="D172" s="312" t="s">
        <v>209</v>
      </c>
    </row>
    <row r="173" spans="1:4">
      <c r="A173" s="208"/>
      <c r="B173" s="313"/>
      <c r="C173" s="208"/>
    </row>
  </sheetData>
  <mergeCells count="6">
    <mergeCell ref="D93:D96"/>
    <mergeCell ref="A1:D1"/>
    <mergeCell ref="A3:A4"/>
    <mergeCell ref="B3:B4"/>
    <mergeCell ref="C3:C4"/>
    <mergeCell ref="D3:D4"/>
  </mergeCells>
  <pageMargins left="0.70866141732283505" right="0.47244094488188998" top="0.98425196850393704" bottom="0.55118110236220497" header="0.66" footer="0.31496062992126"/>
  <pageSetup paperSize="9" scale="99" fitToHeight="0" orientation="portrait"/>
  <headerFooter>
    <oddHeader>&amp;LBiểu số : 01/UB</oddHeader>
    <oddFooter>&amp;R&amp;P/&amp;N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499984740745262"/>
  </sheetPr>
  <dimension ref="A1:R90"/>
  <sheetViews>
    <sheetView workbookViewId="0">
      <selection activeCell="A2" sqref="A2:N2"/>
    </sheetView>
  </sheetViews>
  <sheetFormatPr defaultColWidth="10.453125" defaultRowHeight="14"/>
  <cols>
    <col min="1" max="1" width="4.7265625" style="93" customWidth="1"/>
    <col min="2" max="2" width="32.26953125" style="93" customWidth="1"/>
    <col min="3" max="3" width="8.453125" style="93" customWidth="1"/>
    <col min="4" max="4" width="9.7265625" style="94" customWidth="1"/>
    <col min="5" max="5" width="9.7265625" style="95" customWidth="1"/>
    <col min="6" max="6" width="9.26953125" style="95" customWidth="1"/>
    <col min="7" max="7" width="8.7265625" style="95" customWidth="1"/>
    <col min="8" max="8" width="9.7265625" style="124" customWidth="1"/>
    <col min="9" max="9" width="9.7265625" style="95" customWidth="1"/>
    <col min="10" max="11" width="9.7265625" style="124" customWidth="1"/>
    <col min="12" max="12" width="9.26953125" style="95" customWidth="1"/>
    <col min="13" max="13" width="9.7265625" style="124" customWidth="1"/>
    <col min="14" max="14" width="9.7265625" style="95" customWidth="1"/>
    <col min="15" max="256" width="10.453125" style="93"/>
    <col min="257" max="257" width="5.26953125" style="93" customWidth="1"/>
    <col min="258" max="258" width="34.26953125" style="93" customWidth="1"/>
    <col min="259" max="270" width="10.7265625" style="93" customWidth="1"/>
    <col min="271" max="512" width="10.453125" style="93"/>
    <col min="513" max="513" width="5.26953125" style="93" customWidth="1"/>
    <col min="514" max="514" width="34.26953125" style="93" customWidth="1"/>
    <col min="515" max="526" width="10.7265625" style="93" customWidth="1"/>
    <col min="527" max="768" width="10.453125" style="93"/>
    <col min="769" max="769" width="5.26953125" style="93" customWidth="1"/>
    <col min="770" max="770" width="34.26953125" style="93" customWidth="1"/>
    <col min="771" max="782" width="10.7265625" style="93" customWidth="1"/>
    <col min="783" max="1024" width="10.453125" style="93"/>
    <col min="1025" max="1025" width="5.26953125" style="93" customWidth="1"/>
    <col min="1026" max="1026" width="34.26953125" style="93" customWidth="1"/>
    <col min="1027" max="1038" width="10.7265625" style="93" customWidth="1"/>
    <col min="1039" max="1280" width="10.453125" style="93"/>
    <col min="1281" max="1281" width="5.26953125" style="93" customWidth="1"/>
    <col min="1282" max="1282" width="34.26953125" style="93" customWidth="1"/>
    <col min="1283" max="1294" width="10.7265625" style="93" customWidth="1"/>
    <col min="1295" max="1536" width="10.453125" style="93"/>
    <col min="1537" max="1537" width="5.26953125" style="93" customWidth="1"/>
    <col min="1538" max="1538" width="34.26953125" style="93" customWidth="1"/>
    <col min="1539" max="1550" width="10.7265625" style="93" customWidth="1"/>
    <col min="1551" max="1792" width="10.453125" style="93"/>
    <col min="1793" max="1793" width="5.26953125" style="93" customWidth="1"/>
    <col min="1794" max="1794" width="34.26953125" style="93" customWidth="1"/>
    <col min="1795" max="1806" width="10.7265625" style="93" customWidth="1"/>
    <col min="1807" max="2048" width="10.453125" style="93"/>
    <col min="2049" max="2049" width="5.26953125" style="93" customWidth="1"/>
    <col min="2050" max="2050" width="34.26953125" style="93" customWidth="1"/>
    <col min="2051" max="2062" width="10.7265625" style="93" customWidth="1"/>
    <col min="2063" max="2304" width="10.453125" style="93"/>
    <col min="2305" max="2305" width="5.26953125" style="93" customWidth="1"/>
    <col min="2306" max="2306" width="34.26953125" style="93" customWidth="1"/>
    <col min="2307" max="2318" width="10.7265625" style="93" customWidth="1"/>
    <col min="2319" max="2560" width="10.453125" style="93"/>
    <col min="2561" max="2561" width="5.26953125" style="93" customWidth="1"/>
    <col min="2562" max="2562" width="34.26953125" style="93" customWidth="1"/>
    <col min="2563" max="2574" width="10.7265625" style="93" customWidth="1"/>
    <col min="2575" max="2816" width="10.453125" style="93"/>
    <col min="2817" max="2817" width="5.26953125" style="93" customWidth="1"/>
    <col min="2818" max="2818" width="34.26953125" style="93" customWidth="1"/>
    <col min="2819" max="2830" width="10.7265625" style="93" customWidth="1"/>
    <col min="2831" max="3072" width="10.453125" style="93"/>
    <col min="3073" max="3073" width="5.26953125" style="93" customWidth="1"/>
    <col min="3074" max="3074" width="34.26953125" style="93" customWidth="1"/>
    <col min="3075" max="3086" width="10.7265625" style="93" customWidth="1"/>
    <col min="3087" max="3328" width="10.453125" style="93"/>
    <col min="3329" max="3329" width="5.26953125" style="93" customWidth="1"/>
    <col min="3330" max="3330" width="34.26953125" style="93" customWidth="1"/>
    <col min="3331" max="3342" width="10.7265625" style="93" customWidth="1"/>
    <col min="3343" max="3584" width="10.453125" style="93"/>
    <col min="3585" max="3585" width="5.26953125" style="93" customWidth="1"/>
    <col min="3586" max="3586" width="34.26953125" style="93" customWidth="1"/>
    <col min="3587" max="3598" width="10.7265625" style="93" customWidth="1"/>
    <col min="3599" max="3840" width="10.453125" style="93"/>
    <col min="3841" max="3841" width="5.26953125" style="93" customWidth="1"/>
    <col min="3842" max="3842" width="34.26953125" style="93" customWidth="1"/>
    <col min="3843" max="3854" width="10.7265625" style="93" customWidth="1"/>
    <col min="3855" max="4096" width="10.453125" style="93"/>
    <col min="4097" max="4097" width="5.26953125" style="93" customWidth="1"/>
    <col min="4098" max="4098" width="34.26953125" style="93" customWidth="1"/>
    <col min="4099" max="4110" width="10.7265625" style="93" customWidth="1"/>
    <col min="4111" max="4352" width="10.453125" style="93"/>
    <col min="4353" max="4353" width="5.26953125" style="93" customWidth="1"/>
    <col min="4354" max="4354" width="34.26953125" style="93" customWidth="1"/>
    <col min="4355" max="4366" width="10.7265625" style="93" customWidth="1"/>
    <col min="4367" max="4608" width="10.453125" style="93"/>
    <col min="4609" max="4609" width="5.26953125" style="93" customWidth="1"/>
    <col min="4610" max="4610" width="34.26953125" style="93" customWidth="1"/>
    <col min="4611" max="4622" width="10.7265625" style="93" customWidth="1"/>
    <col min="4623" max="4864" width="10.453125" style="93"/>
    <col min="4865" max="4865" width="5.26953125" style="93" customWidth="1"/>
    <col min="4866" max="4866" width="34.26953125" style="93" customWidth="1"/>
    <col min="4867" max="4878" width="10.7265625" style="93" customWidth="1"/>
    <col min="4879" max="5120" width="10.453125" style="93"/>
    <col min="5121" max="5121" width="5.26953125" style="93" customWidth="1"/>
    <col min="5122" max="5122" width="34.26953125" style="93" customWidth="1"/>
    <col min="5123" max="5134" width="10.7265625" style="93" customWidth="1"/>
    <col min="5135" max="5376" width="10.453125" style="93"/>
    <col min="5377" max="5377" width="5.26953125" style="93" customWidth="1"/>
    <col min="5378" max="5378" width="34.26953125" style="93" customWidth="1"/>
    <col min="5379" max="5390" width="10.7265625" style="93" customWidth="1"/>
    <col min="5391" max="5632" width="10.453125" style="93"/>
    <col min="5633" max="5633" width="5.26953125" style="93" customWidth="1"/>
    <col min="5634" max="5634" width="34.26953125" style="93" customWidth="1"/>
    <col min="5635" max="5646" width="10.7265625" style="93" customWidth="1"/>
    <col min="5647" max="5888" width="10.453125" style="93"/>
    <col min="5889" max="5889" width="5.26953125" style="93" customWidth="1"/>
    <col min="5890" max="5890" width="34.26953125" style="93" customWidth="1"/>
    <col min="5891" max="5902" width="10.7265625" style="93" customWidth="1"/>
    <col min="5903" max="6144" width="10.453125" style="93"/>
    <col min="6145" max="6145" width="5.26953125" style="93" customWidth="1"/>
    <col min="6146" max="6146" width="34.26953125" style="93" customWidth="1"/>
    <col min="6147" max="6158" width="10.7265625" style="93" customWidth="1"/>
    <col min="6159" max="6400" width="10.453125" style="93"/>
    <col min="6401" max="6401" width="5.26953125" style="93" customWidth="1"/>
    <col min="6402" max="6402" width="34.26953125" style="93" customWidth="1"/>
    <col min="6403" max="6414" width="10.7265625" style="93" customWidth="1"/>
    <col min="6415" max="6656" width="10.453125" style="93"/>
    <col min="6657" max="6657" width="5.26953125" style="93" customWidth="1"/>
    <col min="6658" max="6658" width="34.26953125" style="93" customWidth="1"/>
    <col min="6659" max="6670" width="10.7265625" style="93" customWidth="1"/>
    <col min="6671" max="6912" width="10.453125" style="93"/>
    <col min="6913" max="6913" width="5.26953125" style="93" customWidth="1"/>
    <col min="6914" max="6914" width="34.26953125" style="93" customWidth="1"/>
    <col min="6915" max="6926" width="10.7265625" style="93" customWidth="1"/>
    <col min="6927" max="7168" width="10.453125" style="93"/>
    <col min="7169" max="7169" width="5.26953125" style="93" customWidth="1"/>
    <col min="7170" max="7170" width="34.26953125" style="93" customWidth="1"/>
    <col min="7171" max="7182" width="10.7265625" style="93" customWidth="1"/>
    <col min="7183" max="7424" width="10.453125" style="93"/>
    <col min="7425" max="7425" width="5.26953125" style="93" customWidth="1"/>
    <col min="7426" max="7426" width="34.26953125" style="93" customWidth="1"/>
    <col min="7427" max="7438" width="10.7265625" style="93" customWidth="1"/>
    <col min="7439" max="7680" width="10.453125" style="93"/>
    <col min="7681" max="7681" width="5.26953125" style="93" customWidth="1"/>
    <col min="7682" max="7682" width="34.26953125" style="93" customWidth="1"/>
    <col min="7683" max="7694" width="10.7265625" style="93" customWidth="1"/>
    <col min="7695" max="7936" width="10.453125" style="93"/>
    <col min="7937" max="7937" width="5.26953125" style="93" customWidth="1"/>
    <col min="7938" max="7938" width="34.26953125" style="93" customWidth="1"/>
    <col min="7939" max="7950" width="10.7265625" style="93" customWidth="1"/>
    <col min="7951" max="8192" width="10.453125" style="93"/>
    <col min="8193" max="8193" width="5.26953125" style="93" customWidth="1"/>
    <col min="8194" max="8194" width="34.26953125" style="93" customWidth="1"/>
    <col min="8195" max="8206" width="10.7265625" style="93" customWidth="1"/>
    <col min="8207" max="8448" width="10.453125" style="93"/>
    <col min="8449" max="8449" width="5.26953125" style="93" customWidth="1"/>
    <col min="8450" max="8450" width="34.26953125" style="93" customWidth="1"/>
    <col min="8451" max="8462" width="10.7265625" style="93" customWidth="1"/>
    <col min="8463" max="8704" width="10.453125" style="93"/>
    <col min="8705" max="8705" width="5.26953125" style="93" customWidth="1"/>
    <col min="8706" max="8706" width="34.26953125" style="93" customWidth="1"/>
    <col min="8707" max="8718" width="10.7265625" style="93" customWidth="1"/>
    <col min="8719" max="8960" width="10.453125" style="93"/>
    <col min="8961" max="8961" width="5.26953125" style="93" customWidth="1"/>
    <col min="8962" max="8962" width="34.26953125" style="93" customWidth="1"/>
    <col min="8963" max="8974" width="10.7265625" style="93" customWidth="1"/>
    <col min="8975" max="9216" width="10.453125" style="93"/>
    <col min="9217" max="9217" width="5.26953125" style="93" customWidth="1"/>
    <col min="9218" max="9218" width="34.26953125" style="93" customWidth="1"/>
    <col min="9219" max="9230" width="10.7265625" style="93" customWidth="1"/>
    <col min="9231" max="9472" width="10.453125" style="93"/>
    <col min="9473" max="9473" width="5.26953125" style="93" customWidth="1"/>
    <col min="9474" max="9474" width="34.26953125" style="93" customWidth="1"/>
    <col min="9475" max="9486" width="10.7265625" style="93" customWidth="1"/>
    <col min="9487" max="9728" width="10.453125" style="93"/>
    <col min="9729" max="9729" width="5.26953125" style="93" customWidth="1"/>
    <col min="9730" max="9730" width="34.26953125" style="93" customWidth="1"/>
    <col min="9731" max="9742" width="10.7265625" style="93" customWidth="1"/>
    <col min="9743" max="9984" width="10.453125" style="93"/>
    <col min="9985" max="9985" width="5.26953125" style="93" customWidth="1"/>
    <col min="9986" max="9986" width="34.26953125" style="93" customWidth="1"/>
    <col min="9987" max="9998" width="10.7265625" style="93" customWidth="1"/>
    <col min="9999" max="10240" width="10.453125" style="93"/>
    <col min="10241" max="10241" width="5.26953125" style="93" customWidth="1"/>
    <col min="10242" max="10242" width="34.26953125" style="93" customWidth="1"/>
    <col min="10243" max="10254" width="10.7265625" style="93" customWidth="1"/>
    <col min="10255" max="10496" width="10.453125" style="93"/>
    <col min="10497" max="10497" width="5.26953125" style="93" customWidth="1"/>
    <col min="10498" max="10498" width="34.26953125" style="93" customWidth="1"/>
    <col min="10499" max="10510" width="10.7265625" style="93" customWidth="1"/>
    <col min="10511" max="10752" width="10.453125" style="93"/>
    <col min="10753" max="10753" width="5.26953125" style="93" customWidth="1"/>
    <col min="10754" max="10754" width="34.26953125" style="93" customWidth="1"/>
    <col min="10755" max="10766" width="10.7265625" style="93" customWidth="1"/>
    <col min="10767" max="11008" width="10.453125" style="93"/>
    <col min="11009" max="11009" width="5.26953125" style="93" customWidth="1"/>
    <col min="11010" max="11010" width="34.26953125" style="93" customWidth="1"/>
    <col min="11011" max="11022" width="10.7265625" style="93" customWidth="1"/>
    <col min="11023" max="11264" width="10.453125" style="93"/>
    <col min="11265" max="11265" width="5.26953125" style="93" customWidth="1"/>
    <col min="11266" max="11266" width="34.26953125" style="93" customWidth="1"/>
    <col min="11267" max="11278" width="10.7265625" style="93" customWidth="1"/>
    <col min="11279" max="11520" width="10.453125" style="93"/>
    <col min="11521" max="11521" width="5.26953125" style="93" customWidth="1"/>
    <col min="11522" max="11522" width="34.26953125" style="93" customWidth="1"/>
    <col min="11523" max="11534" width="10.7265625" style="93" customWidth="1"/>
    <col min="11535" max="11776" width="10.453125" style="93"/>
    <col min="11777" max="11777" width="5.26953125" style="93" customWidth="1"/>
    <col min="11778" max="11778" width="34.26953125" style="93" customWidth="1"/>
    <col min="11779" max="11790" width="10.7265625" style="93" customWidth="1"/>
    <col min="11791" max="12032" width="10.453125" style="93"/>
    <col min="12033" max="12033" width="5.26953125" style="93" customWidth="1"/>
    <col min="12034" max="12034" width="34.26953125" style="93" customWidth="1"/>
    <col min="12035" max="12046" width="10.7265625" style="93" customWidth="1"/>
    <col min="12047" max="12288" width="10.453125" style="93"/>
    <col min="12289" max="12289" width="5.26953125" style="93" customWidth="1"/>
    <col min="12290" max="12290" width="34.26953125" style="93" customWidth="1"/>
    <col min="12291" max="12302" width="10.7265625" style="93" customWidth="1"/>
    <col min="12303" max="12544" width="10.453125" style="93"/>
    <col min="12545" max="12545" width="5.26953125" style="93" customWidth="1"/>
    <col min="12546" max="12546" width="34.26953125" style="93" customWidth="1"/>
    <col min="12547" max="12558" width="10.7265625" style="93" customWidth="1"/>
    <col min="12559" max="12800" width="10.453125" style="93"/>
    <col min="12801" max="12801" width="5.26953125" style="93" customWidth="1"/>
    <col min="12802" max="12802" width="34.26953125" style="93" customWidth="1"/>
    <col min="12803" max="12814" width="10.7265625" style="93" customWidth="1"/>
    <col min="12815" max="13056" width="10.453125" style="93"/>
    <col min="13057" max="13057" width="5.26953125" style="93" customWidth="1"/>
    <col min="13058" max="13058" width="34.26953125" style="93" customWidth="1"/>
    <col min="13059" max="13070" width="10.7265625" style="93" customWidth="1"/>
    <col min="13071" max="13312" width="10.453125" style="93"/>
    <col min="13313" max="13313" width="5.26953125" style="93" customWidth="1"/>
    <col min="13314" max="13314" width="34.26953125" style="93" customWidth="1"/>
    <col min="13315" max="13326" width="10.7265625" style="93" customWidth="1"/>
    <col min="13327" max="13568" width="10.453125" style="93"/>
    <col min="13569" max="13569" width="5.26953125" style="93" customWidth="1"/>
    <col min="13570" max="13570" width="34.26953125" style="93" customWidth="1"/>
    <col min="13571" max="13582" width="10.7265625" style="93" customWidth="1"/>
    <col min="13583" max="13824" width="10.453125" style="93"/>
    <col min="13825" max="13825" width="5.26953125" style="93" customWidth="1"/>
    <col min="13826" max="13826" width="34.26953125" style="93" customWidth="1"/>
    <col min="13827" max="13838" width="10.7265625" style="93" customWidth="1"/>
    <col min="13839" max="14080" width="10.453125" style="93"/>
    <col min="14081" max="14081" width="5.26953125" style="93" customWidth="1"/>
    <col min="14082" max="14082" width="34.26953125" style="93" customWidth="1"/>
    <col min="14083" max="14094" width="10.7265625" style="93" customWidth="1"/>
    <col min="14095" max="14336" width="10.453125" style="93"/>
    <col min="14337" max="14337" width="5.26953125" style="93" customWidth="1"/>
    <col min="14338" max="14338" width="34.26953125" style="93" customWidth="1"/>
    <col min="14339" max="14350" width="10.7265625" style="93" customWidth="1"/>
    <col min="14351" max="14592" width="10.453125" style="93"/>
    <col min="14593" max="14593" width="5.26953125" style="93" customWidth="1"/>
    <col min="14594" max="14594" width="34.26953125" style="93" customWidth="1"/>
    <col min="14595" max="14606" width="10.7265625" style="93" customWidth="1"/>
    <col min="14607" max="14848" width="10.453125" style="93"/>
    <col min="14849" max="14849" width="5.26953125" style="93" customWidth="1"/>
    <col min="14850" max="14850" width="34.26953125" style="93" customWidth="1"/>
    <col min="14851" max="14862" width="10.7265625" style="93" customWidth="1"/>
    <col min="14863" max="15104" width="10.453125" style="93"/>
    <col min="15105" max="15105" width="5.26953125" style="93" customWidth="1"/>
    <col min="15106" max="15106" width="34.26953125" style="93" customWidth="1"/>
    <col min="15107" max="15118" width="10.7265625" style="93" customWidth="1"/>
    <col min="15119" max="15360" width="10.453125" style="93"/>
    <col min="15361" max="15361" width="5.26953125" style="93" customWidth="1"/>
    <col min="15362" max="15362" width="34.26953125" style="93" customWidth="1"/>
    <col min="15363" max="15374" width="10.7265625" style="93" customWidth="1"/>
    <col min="15375" max="15616" width="10.453125" style="93"/>
    <col min="15617" max="15617" width="5.26953125" style="93" customWidth="1"/>
    <col min="15618" max="15618" width="34.26953125" style="93" customWidth="1"/>
    <col min="15619" max="15630" width="10.7265625" style="93" customWidth="1"/>
    <col min="15631" max="15872" width="10.453125" style="93"/>
    <col min="15873" max="15873" width="5.26953125" style="93" customWidth="1"/>
    <col min="15874" max="15874" width="34.26953125" style="93" customWidth="1"/>
    <col min="15875" max="15886" width="10.7265625" style="93" customWidth="1"/>
    <col min="15887" max="16128" width="10.453125" style="93"/>
    <col min="16129" max="16129" width="5.26953125" style="93" customWidth="1"/>
    <col min="16130" max="16130" width="34.26953125" style="93" customWidth="1"/>
    <col min="16131" max="16142" width="10.7265625" style="93" customWidth="1"/>
    <col min="16143" max="16384" width="10.453125" style="93"/>
  </cols>
  <sheetData>
    <row r="1" spans="1:18" ht="27.75" customHeight="1">
      <c r="A1" s="354" t="s">
        <v>210</v>
      </c>
      <c r="B1" s="354"/>
      <c r="C1" s="354"/>
      <c r="D1" s="354"/>
      <c r="E1" s="354"/>
      <c r="F1" s="354"/>
      <c r="G1" s="354"/>
      <c r="H1" s="354"/>
      <c r="I1" s="354"/>
      <c r="J1" s="354"/>
      <c r="K1" s="354"/>
      <c r="L1" s="354"/>
      <c r="M1" s="354"/>
      <c r="N1" s="354"/>
    </row>
    <row r="2" spans="1:18" ht="27.75" customHeight="1">
      <c r="A2" s="355" t="s">
        <v>211</v>
      </c>
      <c r="B2" s="355"/>
      <c r="C2" s="355"/>
      <c r="D2" s="355"/>
      <c r="E2" s="355"/>
      <c r="F2" s="355"/>
      <c r="G2" s="355"/>
      <c r="H2" s="355"/>
      <c r="I2" s="355"/>
      <c r="J2" s="355"/>
      <c r="K2" s="355"/>
      <c r="L2" s="355"/>
      <c r="M2" s="355"/>
      <c r="N2" s="355"/>
    </row>
    <row r="3" spans="1:18" ht="20.25" customHeight="1">
      <c r="A3" s="125"/>
      <c r="B3" s="125"/>
      <c r="C3" s="125"/>
      <c r="D3" s="125"/>
      <c r="E3" s="125"/>
      <c r="F3" s="125"/>
      <c r="G3" s="125"/>
      <c r="H3" s="125"/>
      <c r="I3" s="125"/>
      <c r="J3" s="125"/>
      <c r="K3" s="125"/>
      <c r="L3" s="125"/>
      <c r="M3" s="125"/>
      <c r="N3" s="125"/>
    </row>
    <row r="4" spans="1:18" s="90" customFormat="1" ht="45" customHeight="1">
      <c r="A4" s="96" t="s">
        <v>212</v>
      </c>
      <c r="B4" s="96" t="s">
        <v>213</v>
      </c>
      <c r="C4" s="96" t="s">
        <v>214</v>
      </c>
      <c r="D4" s="97" t="s">
        <v>215</v>
      </c>
      <c r="E4" s="98" t="s">
        <v>216</v>
      </c>
      <c r="F4" s="98" t="s">
        <v>217</v>
      </c>
      <c r="G4" s="98" t="s">
        <v>218</v>
      </c>
      <c r="H4" s="98" t="s">
        <v>219</v>
      </c>
      <c r="I4" s="98" t="s">
        <v>220</v>
      </c>
      <c r="J4" s="98" t="s">
        <v>221</v>
      </c>
      <c r="K4" s="98" t="s">
        <v>222</v>
      </c>
      <c r="L4" s="98" t="s">
        <v>223</v>
      </c>
      <c r="M4" s="98" t="s">
        <v>224</v>
      </c>
      <c r="N4" s="98" t="s">
        <v>225</v>
      </c>
    </row>
    <row r="5" spans="1:18" s="117" customFormat="1" ht="23.25" customHeight="1">
      <c r="A5" s="126" t="s">
        <v>226</v>
      </c>
      <c r="B5" s="126" t="s">
        <v>227</v>
      </c>
      <c r="C5" s="126"/>
      <c r="D5" s="127"/>
      <c r="E5" s="128"/>
      <c r="F5" s="128"/>
      <c r="G5" s="128"/>
      <c r="H5" s="128"/>
      <c r="I5" s="156"/>
      <c r="J5" s="128"/>
      <c r="K5" s="128"/>
      <c r="L5" s="128"/>
      <c r="M5" s="128"/>
      <c r="N5" s="128"/>
    </row>
    <row r="6" spans="1:18" s="118" customFormat="1" ht="35.25" customHeight="1">
      <c r="A6" s="129" t="s">
        <v>8</v>
      </c>
      <c r="B6" s="130" t="s">
        <v>228</v>
      </c>
      <c r="C6" s="129" t="s">
        <v>39</v>
      </c>
      <c r="D6" s="131">
        <f>SUM(E6:N6)</f>
        <v>197251.43000000005</v>
      </c>
      <c r="E6" s="131">
        <f t="shared" ref="E6:N6" si="0">E9+E34+E37+E40+E43+E59</f>
        <v>23522.7</v>
      </c>
      <c r="F6" s="131">
        <f t="shared" si="0"/>
        <v>30730.65</v>
      </c>
      <c r="G6" s="131">
        <f t="shared" si="0"/>
        <v>19251</v>
      </c>
      <c r="H6" s="131">
        <f t="shared" si="0"/>
        <v>12537.289999999999</v>
      </c>
      <c r="I6" s="131">
        <f t="shared" si="0"/>
        <v>23141.72</v>
      </c>
      <c r="J6" s="131">
        <f t="shared" si="0"/>
        <v>12866.4</v>
      </c>
      <c r="K6" s="131">
        <f t="shared" si="0"/>
        <v>11004</v>
      </c>
      <c r="L6" s="131">
        <f t="shared" si="0"/>
        <v>26780.420000000002</v>
      </c>
      <c r="M6" s="131">
        <f t="shared" si="0"/>
        <v>9726.4199999999983</v>
      </c>
      <c r="N6" s="131">
        <f t="shared" si="0"/>
        <v>27690.83</v>
      </c>
    </row>
    <row r="7" spans="1:18" s="117" customFormat="1">
      <c r="A7" s="129" t="s">
        <v>8</v>
      </c>
      <c r="B7" s="130" t="s">
        <v>229</v>
      </c>
      <c r="C7" s="129" t="s">
        <v>57</v>
      </c>
      <c r="D7" s="131">
        <f>SUM(E7:N7)</f>
        <v>121672.40400000001</v>
      </c>
      <c r="E7" s="131">
        <f>E12+E27</f>
        <v>20864</v>
      </c>
      <c r="F7" s="131">
        <f t="shared" ref="F7:N7" si="1">F12+F27</f>
        <v>20069.3</v>
      </c>
      <c r="G7" s="131">
        <f t="shared" si="1"/>
        <v>7976.5</v>
      </c>
      <c r="H7" s="131">
        <f t="shared" si="1"/>
        <v>12821</v>
      </c>
      <c r="I7" s="131">
        <f t="shared" si="1"/>
        <v>10715</v>
      </c>
      <c r="J7" s="131">
        <f t="shared" si="1"/>
        <v>12091</v>
      </c>
      <c r="K7" s="131">
        <f t="shared" si="1"/>
        <v>21172.9</v>
      </c>
      <c r="L7" s="131">
        <f t="shared" si="1"/>
        <v>9272</v>
      </c>
      <c r="M7" s="131">
        <f t="shared" si="1"/>
        <v>5770.7040000000006</v>
      </c>
      <c r="N7" s="131">
        <f t="shared" si="1"/>
        <v>920</v>
      </c>
      <c r="R7" s="169"/>
    </row>
    <row r="8" spans="1:18" s="119" customFormat="1" ht="23.25" customHeight="1">
      <c r="A8" s="132"/>
      <c r="B8" s="133" t="s">
        <v>230</v>
      </c>
      <c r="C8" s="132" t="s">
        <v>57</v>
      </c>
      <c r="D8" s="134">
        <f t="shared" ref="D8:D59" si="2">SUM(E8:N8)</f>
        <v>98753.104000000007</v>
      </c>
      <c r="E8" s="134">
        <f>E12</f>
        <v>15456</v>
      </c>
      <c r="F8" s="134">
        <f>F12</f>
        <v>18606.8</v>
      </c>
      <c r="G8" s="134">
        <f t="shared" ref="G8:N8" si="3">G12</f>
        <v>7171.5</v>
      </c>
      <c r="H8" s="134">
        <f t="shared" si="3"/>
        <v>12235</v>
      </c>
      <c r="I8" s="134">
        <f t="shared" si="3"/>
        <v>9486</v>
      </c>
      <c r="J8" s="134">
        <f t="shared" si="3"/>
        <v>7774</v>
      </c>
      <c r="K8" s="134">
        <f t="shared" si="3"/>
        <v>13662.1</v>
      </c>
      <c r="L8" s="134">
        <f t="shared" si="3"/>
        <v>8721</v>
      </c>
      <c r="M8" s="134">
        <f t="shared" si="3"/>
        <v>5070.7040000000006</v>
      </c>
      <c r="N8" s="134">
        <f t="shared" si="3"/>
        <v>570</v>
      </c>
      <c r="O8" s="157"/>
    </row>
    <row r="9" spans="1:18" s="117" customFormat="1" ht="23.25" customHeight="1">
      <c r="A9" s="129">
        <v>1</v>
      </c>
      <c r="B9" s="135" t="s">
        <v>231</v>
      </c>
      <c r="C9" s="129" t="s">
        <v>39</v>
      </c>
      <c r="D9" s="131">
        <f t="shared" si="2"/>
        <v>27682.7</v>
      </c>
      <c r="E9" s="131">
        <f>E10+E25</f>
        <v>4188</v>
      </c>
      <c r="F9" s="131">
        <f>F10+F25</f>
        <v>3890</v>
      </c>
      <c r="G9" s="131">
        <f t="shared" ref="G9:N9" si="4">G10+G25</f>
        <v>1602</v>
      </c>
      <c r="H9" s="131">
        <f t="shared" si="4"/>
        <v>3495</v>
      </c>
      <c r="I9" s="131">
        <f t="shared" si="4"/>
        <v>2495</v>
      </c>
      <c r="J9" s="131">
        <f t="shared" si="4"/>
        <v>2303</v>
      </c>
      <c r="K9" s="131">
        <f t="shared" si="4"/>
        <v>5440</v>
      </c>
      <c r="L9" s="131">
        <f t="shared" si="4"/>
        <v>2013</v>
      </c>
      <c r="M9" s="131">
        <f t="shared" si="4"/>
        <v>2001.7</v>
      </c>
      <c r="N9" s="131">
        <f t="shared" si="4"/>
        <v>255</v>
      </c>
    </row>
    <row r="10" spans="1:18" s="120" customFormat="1" ht="23.25" customHeight="1">
      <c r="A10" s="136" t="s">
        <v>232</v>
      </c>
      <c r="B10" s="137" t="s">
        <v>233</v>
      </c>
      <c r="C10" s="136" t="s">
        <v>39</v>
      </c>
      <c r="D10" s="131">
        <f t="shared" si="2"/>
        <v>22647.7</v>
      </c>
      <c r="E10" s="131">
        <f>E13+E16</f>
        <v>2970</v>
      </c>
      <c r="F10" s="131">
        <f t="shared" ref="F10:N10" si="5">F13+F16</f>
        <v>3624</v>
      </c>
      <c r="G10" s="131">
        <f t="shared" si="5"/>
        <v>1452</v>
      </c>
      <c r="H10" s="131">
        <f t="shared" si="5"/>
        <v>3355</v>
      </c>
      <c r="I10" s="131">
        <f t="shared" si="5"/>
        <v>2225</v>
      </c>
      <c r="J10" s="131">
        <f t="shared" si="5"/>
        <v>1519</v>
      </c>
      <c r="K10" s="131">
        <f t="shared" si="5"/>
        <v>3606</v>
      </c>
      <c r="L10" s="131">
        <f t="shared" si="5"/>
        <v>1895</v>
      </c>
      <c r="M10" s="131">
        <f t="shared" si="5"/>
        <v>1811.7</v>
      </c>
      <c r="N10" s="131">
        <f t="shared" si="5"/>
        <v>190</v>
      </c>
    </row>
    <row r="11" spans="1:18" s="94" customFormat="1" ht="23.25" customHeight="1">
      <c r="A11" s="138"/>
      <c r="B11" s="139" t="s">
        <v>234</v>
      </c>
      <c r="C11" s="138" t="s">
        <v>235</v>
      </c>
      <c r="D11" s="140">
        <f>D12/D10*10</f>
        <v>43.604032197529996</v>
      </c>
      <c r="E11" s="140">
        <f>E12/E10*10</f>
        <v>52.040404040404042</v>
      </c>
      <c r="F11" s="140">
        <f t="shared" ref="F11:N11" si="6">F12/F10*10</f>
        <v>51.343267108167765</v>
      </c>
      <c r="G11" s="140">
        <f t="shared" si="6"/>
        <v>49.3904958677686</v>
      </c>
      <c r="H11" s="140">
        <f t="shared" si="6"/>
        <v>36.467958271236959</v>
      </c>
      <c r="I11" s="140">
        <f t="shared" si="6"/>
        <v>42.633707865168532</v>
      </c>
      <c r="J11" s="140">
        <f t="shared" si="6"/>
        <v>51.178406846609612</v>
      </c>
      <c r="K11" s="140">
        <f t="shared" si="6"/>
        <v>37.887132556849693</v>
      </c>
      <c r="L11" s="140">
        <f t="shared" si="6"/>
        <v>46.021108179419521</v>
      </c>
      <c r="M11" s="140">
        <f t="shared" si="6"/>
        <v>27.988651542749906</v>
      </c>
      <c r="N11" s="140">
        <f t="shared" si="6"/>
        <v>30</v>
      </c>
      <c r="O11" s="158"/>
    </row>
    <row r="12" spans="1:18" s="94" customFormat="1" ht="23.25" customHeight="1">
      <c r="A12" s="138"/>
      <c r="B12" s="139" t="s">
        <v>236</v>
      </c>
      <c r="C12" s="138" t="s">
        <v>57</v>
      </c>
      <c r="D12" s="141">
        <f t="shared" si="2"/>
        <v>98753.104000000007</v>
      </c>
      <c r="E12" s="141">
        <f>E15+E18</f>
        <v>15456</v>
      </c>
      <c r="F12" s="141">
        <f t="shared" ref="F12:N12" si="7">F15+F18</f>
        <v>18606.8</v>
      </c>
      <c r="G12" s="141">
        <f t="shared" si="7"/>
        <v>7171.5</v>
      </c>
      <c r="H12" s="141">
        <f t="shared" si="7"/>
        <v>12235</v>
      </c>
      <c r="I12" s="141">
        <f t="shared" si="7"/>
        <v>9486</v>
      </c>
      <c r="J12" s="141">
        <f t="shared" si="7"/>
        <v>7774</v>
      </c>
      <c r="K12" s="141">
        <f t="shared" si="7"/>
        <v>13662.1</v>
      </c>
      <c r="L12" s="141">
        <f t="shared" si="7"/>
        <v>8721</v>
      </c>
      <c r="M12" s="141">
        <f t="shared" si="7"/>
        <v>5070.7040000000006</v>
      </c>
      <c r="N12" s="141">
        <f t="shared" si="7"/>
        <v>570</v>
      </c>
    </row>
    <row r="13" spans="1:18" s="121" customFormat="1" ht="23.25" customHeight="1">
      <c r="A13" s="142" t="s">
        <v>237</v>
      </c>
      <c r="B13" s="143" t="s">
        <v>238</v>
      </c>
      <c r="C13" s="142" t="s">
        <v>39</v>
      </c>
      <c r="D13" s="144">
        <f t="shared" si="2"/>
        <v>7218</v>
      </c>
      <c r="E13" s="144">
        <v>1310</v>
      </c>
      <c r="F13" s="144">
        <v>1674</v>
      </c>
      <c r="G13" s="144">
        <v>557</v>
      </c>
      <c r="H13" s="144">
        <v>830</v>
      </c>
      <c r="I13" s="144">
        <v>895</v>
      </c>
      <c r="J13" s="144">
        <v>528</v>
      </c>
      <c r="K13" s="144">
        <v>451</v>
      </c>
      <c r="L13" s="144">
        <v>680</v>
      </c>
      <c r="M13" s="144">
        <v>253</v>
      </c>
      <c r="N13" s="144">
        <v>40</v>
      </c>
      <c r="O13" s="159"/>
    </row>
    <row r="14" spans="1:18" s="94" customFormat="1" ht="23.25" customHeight="1">
      <c r="A14" s="138"/>
      <c r="B14" s="139" t="s">
        <v>234</v>
      </c>
      <c r="C14" s="138" t="s">
        <v>235</v>
      </c>
      <c r="D14" s="140">
        <f>D15/D13*10</f>
        <v>50.00706566916044</v>
      </c>
      <c r="E14" s="140">
        <f>E15/E13*10</f>
        <v>51.984732824427482</v>
      </c>
      <c r="F14" s="140">
        <f t="shared" ref="F14:N14" si="8">F15/F13*10</f>
        <v>51.999999999999993</v>
      </c>
      <c r="G14" s="140">
        <f t="shared" si="8"/>
        <v>52.152603231597851</v>
      </c>
      <c r="H14" s="140">
        <f t="shared" si="8"/>
        <v>39.204819277108435</v>
      </c>
      <c r="I14" s="140">
        <f t="shared" si="8"/>
        <v>48</v>
      </c>
      <c r="J14" s="140">
        <f t="shared" si="8"/>
        <v>60.79545454545454</v>
      </c>
      <c r="K14" s="140">
        <f t="shared" si="8"/>
        <v>39.126385809312637</v>
      </c>
      <c r="L14" s="140">
        <f t="shared" si="8"/>
        <v>60.161764705882355</v>
      </c>
      <c r="M14" s="140">
        <f t="shared" si="8"/>
        <v>34.972332015810274</v>
      </c>
      <c r="N14" s="140">
        <f t="shared" si="8"/>
        <v>43.75</v>
      </c>
    </row>
    <row r="15" spans="1:18" s="94" customFormat="1" ht="23.25" customHeight="1">
      <c r="A15" s="138"/>
      <c r="B15" s="139" t="s">
        <v>236</v>
      </c>
      <c r="C15" s="138" t="s">
        <v>57</v>
      </c>
      <c r="D15" s="141">
        <f t="shared" si="2"/>
        <v>36095.100000000006</v>
      </c>
      <c r="E15" s="141">
        <v>6810</v>
      </c>
      <c r="F15" s="141">
        <v>8704.7999999999993</v>
      </c>
      <c r="G15" s="141">
        <v>2904.9</v>
      </c>
      <c r="H15" s="141">
        <v>3254</v>
      </c>
      <c r="I15" s="141">
        <v>4296</v>
      </c>
      <c r="J15" s="141">
        <v>3210</v>
      </c>
      <c r="K15" s="141">
        <v>1764.6</v>
      </c>
      <c r="L15" s="141">
        <v>4091</v>
      </c>
      <c r="M15" s="141">
        <v>884.8</v>
      </c>
      <c r="N15" s="141">
        <v>175</v>
      </c>
    </row>
    <row r="16" spans="1:18" s="121" customFormat="1" ht="23.25" customHeight="1">
      <c r="A16" s="142" t="s">
        <v>239</v>
      </c>
      <c r="B16" s="143" t="s">
        <v>43</v>
      </c>
      <c r="C16" s="142" t="s">
        <v>39</v>
      </c>
      <c r="D16" s="144">
        <f t="shared" si="2"/>
        <v>15429.7</v>
      </c>
      <c r="E16" s="144">
        <f>E19+E22</f>
        <v>1660</v>
      </c>
      <c r="F16" s="144">
        <v>1950</v>
      </c>
      <c r="G16" s="144">
        <f>G19+G22</f>
        <v>895</v>
      </c>
      <c r="H16" s="144">
        <v>2525</v>
      </c>
      <c r="I16" s="144">
        <v>1330</v>
      </c>
      <c r="J16" s="144">
        <f>J19+J22</f>
        <v>991</v>
      </c>
      <c r="K16" s="144">
        <v>3155</v>
      </c>
      <c r="L16" s="144">
        <v>1215</v>
      </c>
      <c r="M16" s="144">
        <v>1558.7</v>
      </c>
      <c r="N16" s="144">
        <v>150</v>
      </c>
    </row>
    <row r="17" spans="1:14" s="94" customFormat="1" ht="23.25" customHeight="1">
      <c r="A17" s="138"/>
      <c r="B17" s="139" t="s">
        <v>234</v>
      </c>
      <c r="C17" s="138" t="s">
        <v>235</v>
      </c>
      <c r="D17" s="140">
        <f>D18/D16*10</f>
        <v>40.608698808142734</v>
      </c>
      <c r="E17" s="140">
        <f t="shared" ref="E17:N17" si="9">E18/E16*10</f>
        <v>52.084337349397593</v>
      </c>
      <c r="F17" s="140">
        <f t="shared" si="9"/>
        <v>50.779487179487184</v>
      </c>
      <c r="G17" s="140">
        <f t="shared" si="9"/>
        <v>47.67150837988828</v>
      </c>
      <c r="H17" s="140">
        <f t="shared" si="9"/>
        <v>35.56831683168317</v>
      </c>
      <c r="I17" s="140">
        <f t="shared" si="9"/>
        <v>39.022556390977442</v>
      </c>
      <c r="J17" s="140">
        <f t="shared" si="9"/>
        <v>46.054490413723514</v>
      </c>
      <c r="K17" s="140">
        <f t="shared" si="9"/>
        <v>37.709984152139462</v>
      </c>
      <c r="L17" s="140">
        <f t="shared" si="9"/>
        <v>38.106995884773667</v>
      </c>
      <c r="M17" s="140">
        <f t="shared" si="9"/>
        <v>26.855097196381603</v>
      </c>
      <c r="N17" s="140">
        <f t="shared" si="9"/>
        <v>26.333333333333332</v>
      </c>
    </row>
    <row r="18" spans="1:14" s="94" customFormat="1" ht="23.25" customHeight="1">
      <c r="A18" s="138"/>
      <c r="B18" s="139" t="s">
        <v>236</v>
      </c>
      <c r="C18" s="138" t="s">
        <v>57</v>
      </c>
      <c r="D18" s="141">
        <f t="shared" si="2"/>
        <v>62658.004000000001</v>
      </c>
      <c r="E18" s="141">
        <f>E21+E24</f>
        <v>8646</v>
      </c>
      <c r="F18" s="141">
        <f t="shared" ref="F18:N18" si="10">F21+F24</f>
        <v>9902</v>
      </c>
      <c r="G18" s="141">
        <f t="shared" si="10"/>
        <v>4266.6000000000004</v>
      </c>
      <c r="H18" s="141">
        <f t="shared" si="10"/>
        <v>8981</v>
      </c>
      <c r="I18" s="141">
        <f t="shared" si="10"/>
        <v>5190</v>
      </c>
      <c r="J18" s="141">
        <f t="shared" si="10"/>
        <v>4564</v>
      </c>
      <c r="K18" s="141">
        <f t="shared" si="10"/>
        <v>11897.5</v>
      </c>
      <c r="L18" s="141">
        <f t="shared" si="10"/>
        <v>4630</v>
      </c>
      <c r="M18" s="141">
        <f t="shared" si="10"/>
        <v>4185.9040000000005</v>
      </c>
      <c r="N18" s="141">
        <f t="shared" si="10"/>
        <v>395</v>
      </c>
    </row>
    <row r="19" spans="1:14" s="122" customFormat="1" ht="23.25" customHeight="1">
      <c r="A19" s="145" t="s">
        <v>8</v>
      </c>
      <c r="B19" s="146" t="s">
        <v>240</v>
      </c>
      <c r="C19" s="145" t="s">
        <v>39</v>
      </c>
      <c r="D19" s="134">
        <f t="shared" si="2"/>
        <v>12594</v>
      </c>
      <c r="E19" s="134">
        <v>1620</v>
      </c>
      <c r="F19" s="134">
        <v>1900</v>
      </c>
      <c r="G19" s="134">
        <v>855</v>
      </c>
      <c r="H19" s="134">
        <v>1885</v>
      </c>
      <c r="I19" s="134">
        <v>1000</v>
      </c>
      <c r="J19" s="134">
        <v>639</v>
      </c>
      <c r="K19" s="134">
        <v>2580</v>
      </c>
      <c r="L19" s="134">
        <v>795</v>
      </c>
      <c r="M19" s="134">
        <v>1270</v>
      </c>
      <c r="N19" s="134">
        <v>50</v>
      </c>
    </row>
    <row r="20" spans="1:14" s="122" customFormat="1" ht="23.25" customHeight="1">
      <c r="A20" s="145"/>
      <c r="B20" s="147" t="s">
        <v>234</v>
      </c>
      <c r="C20" s="145" t="s">
        <v>235</v>
      </c>
      <c r="D20" s="148">
        <f>D21/D19*10</f>
        <v>45.613466730188975</v>
      </c>
      <c r="E20" s="148">
        <f t="shared" ref="E20:N20" si="11">E21/E19*10</f>
        <v>53</v>
      </c>
      <c r="F20" s="148">
        <f t="shared" si="11"/>
        <v>51.536842105263155</v>
      </c>
      <c r="G20" s="148">
        <f t="shared" si="11"/>
        <v>49.20000000000001</v>
      </c>
      <c r="H20" s="148">
        <f t="shared" si="11"/>
        <v>41.198938992042436</v>
      </c>
      <c r="I20" s="148">
        <f t="shared" si="11"/>
        <v>47</v>
      </c>
      <c r="J20" s="148">
        <f t="shared" si="11"/>
        <v>60.406885758998435</v>
      </c>
      <c r="K20" s="148">
        <f t="shared" si="11"/>
        <v>40.922480620155035</v>
      </c>
      <c r="L20" s="148">
        <f t="shared" si="11"/>
        <v>50.314465408805027</v>
      </c>
      <c r="M20" s="148">
        <f t="shared" si="11"/>
        <v>29.503937007874015</v>
      </c>
      <c r="N20" s="148">
        <f t="shared" si="11"/>
        <v>46</v>
      </c>
    </row>
    <row r="21" spans="1:14" s="122" customFormat="1" ht="23.25" customHeight="1">
      <c r="A21" s="145"/>
      <c r="B21" s="147" t="s">
        <v>236</v>
      </c>
      <c r="C21" s="145" t="s">
        <v>57</v>
      </c>
      <c r="D21" s="134">
        <f t="shared" si="2"/>
        <v>57445.599999999999</v>
      </c>
      <c r="E21" s="134">
        <v>8586</v>
      </c>
      <c r="F21" s="134">
        <v>9792</v>
      </c>
      <c r="G21" s="134">
        <v>4206.6000000000004</v>
      </c>
      <c r="H21" s="134">
        <v>7766</v>
      </c>
      <c r="I21" s="134">
        <v>4700</v>
      </c>
      <c r="J21" s="134">
        <v>3860</v>
      </c>
      <c r="K21" s="134">
        <v>10558</v>
      </c>
      <c r="L21" s="134">
        <v>4000</v>
      </c>
      <c r="M21" s="134">
        <v>3747</v>
      </c>
      <c r="N21" s="134">
        <v>230</v>
      </c>
    </row>
    <row r="22" spans="1:14" s="122" customFormat="1" ht="23.25" customHeight="1">
      <c r="A22" s="145" t="s">
        <v>8</v>
      </c>
      <c r="B22" s="146" t="s">
        <v>241</v>
      </c>
      <c r="C22" s="145" t="s">
        <v>39</v>
      </c>
      <c r="D22" s="134">
        <f t="shared" si="2"/>
        <v>2835.7</v>
      </c>
      <c r="E22" s="134">
        <v>40</v>
      </c>
      <c r="F22" s="134">
        <v>50</v>
      </c>
      <c r="G22" s="134">
        <v>40</v>
      </c>
      <c r="H22" s="134">
        <v>640</v>
      </c>
      <c r="I22" s="134">
        <v>330</v>
      </c>
      <c r="J22" s="134">
        <v>352</v>
      </c>
      <c r="K22" s="134">
        <v>575</v>
      </c>
      <c r="L22" s="134">
        <v>420</v>
      </c>
      <c r="M22" s="134">
        <v>288.7</v>
      </c>
      <c r="N22" s="134">
        <v>100</v>
      </c>
    </row>
    <row r="23" spans="1:14" s="122" customFormat="1" ht="23.25" customHeight="1">
      <c r="A23" s="145"/>
      <c r="B23" s="147" t="s">
        <v>234</v>
      </c>
      <c r="C23" s="145" t="s">
        <v>235</v>
      </c>
      <c r="D23" s="148">
        <f>D24/D22*10</f>
        <v>18.381366152978103</v>
      </c>
      <c r="E23" s="148">
        <f t="shared" ref="E23:N23" si="12">E24/E22*10</f>
        <v>15</v>
      </c>
      <c r="F23" s="148">
        <f t="shared" si="12"/>
        <v>22</v>
      </c>
      <c r="G23" s="148">
        <f t="shared" si="12"/>
        <v>15</v>
      </c>
      <c r="H23" s="148">
        <f t="shared" si="12"/>
        <v>18.984375</v>
      </c>
      <c r="I23" s="148">
        <f t="shared" si="12"/>
        <v>14.848484848484848</v>
      </c>
      <c r="J23" s="148">
        <f t="shared" si="12"/>
        <v>20</v>
      </c>
      <c r="K23" s="148">
        <f t="shared" si="12"/>
        <v>23.295652173913041</v>
      </c>
      <c r="L23" s="148">
        <f t="shared" si="12"/>
        <v>15</v>
      </c>
      <c r="M23" s="148">
        <f t="shared" si="12"/>
        <v>15.20277104260478</v>
      </c>
      <c r="N23" s="148">
        <f t="shared" si="12"/>
        <v>16.5</v>
      </c>
    </row>
    <row r="24" spans="1:14" s="122" customFormat="1" ht="23.25" customHeight="1">
      <c r="A24" s="145"/>
      <c r="B24" s="147" t="s">
        <v>236</v>
      </c>
      <c r="C24" s="145" t="s">
        <v>57</v>
      </c>
      <c r="D24" s="134">
        <f t="shared" si="2"/>
        <v>5212.4040000000005</v>
      </c>
      <c r="E24" s="134">
        <v>60</v>
      </c>
      <c r="F24" s="134">
        <v>110</v>
      </c>
      <c r="G24" s="134">
        <v>60</v>
      </c>
      <c r="H24" s="134">
        <v>1215</v>
      </c>
      <c r="I24" s="134">
        <v>490</v>
      </c>
      <c r="J24" s="134">
        <v>704</v>
      </c>
      <c r="K24" s="134">
        <v>1339.5</v>
      </c>
      <c r="L24" s="134">
        <v>630</v>
      </c>
      <c r="M24" s="134">
        <v>438.904</v>
      </c>
      <c r="N24" s="134">
        <v>165</v>
      </c>
    </row>
    <row r="25" spans="1:14" s="117" customFormat="1" ht="23.25" customHeight="1">
      <c r="A25" s="136" t="s">
        <v>242</v>
      </c>
      <c r="B25" s="137" t="s">
        <v>243</v>
      </c>
      <c r="C25" s="136" t="s">
        <v>39</v>
      </c>
      <c r="D25" s="131">
        <f t="shared" si="2"/>
        <v>5035</v>
      </c>
      <c r="E25" s="131">
        <v>1218</v>
      </c>
      <c r="F25" s="131">
        <v>266</v>
      </c>
      <c r="G25" s="131">
        <f>G28+G31</f>
        <v>150</v>
      </c>
      <c r="H25" s="131">
        <v>140</v>
      </c>
      <c r="I25" s="131">
        <v>270</v>
      </c>
      <c r="J25" s="131">
        <f>J28+J31</f>
        <v>784</v>
      </c>
      <c r="K25" s="131">
        <v>1834</v>
      </c>
      <c r="L25" s="131">
        <v>118</v>
      </c>
      <c r="M25" s="131">
        <v>190</v>
      </c>
      <c r="N25" s="131">
        <v>65</v>
      </c>
    </row>
    <row r="26" spans="1:14" ht="23.25" customHeight="1">
      <c r="A26" s="138"/>
      <c r="B26" s="139" t="s">
        <v>234</v>
      </c>
      <c r="C26" s="138" t="s">
        <v>235</v>
      </c>
      <c r="D26" s="140">
        <f>D27/D25*10</f>
        <v>45.519960278053624</v>
      </c>
      <c r="E26" s="140">
        <f t="shared" ref="E26:N26" si="13">E27/E25*10</f>
        <v>44.400656814449917</v>
      </c>
      <c r="F26" s="140">
        <f t="shared" si="13"/>
        <v>54.981203007518793</v>
      </c>
      <c r="G26" s="140">
        <f t="shared" si="13"/>
        <v>53.666666666666664</v>
      </c>
      <c r="H26" s="140">
        <f t="shared" si="13"/>
        <v>41.857142857142861</v>
      </c>
      <c r="I26" s="140">
        <f t="shared" si="13"/>
        <v>45.518518518518519</v>
      </c>
      <c r="J26" s="140">
        <f t="shared" si="13"/>
        <v>55.063775510204081</v>
      </c>
      <c r="K26" s="140">
        <f t="shared" si="13"/>
        <v>40.953107960741548</v>
      </c>
      <c r="L26" s="140">
        <f t="shared" si="13"/>
        <v>46.694915254237294</v>
      </c>
      <c r="M26" s="140">
        <f t="shared" si="13"/>
        <v>36.84210526315789</v>
      </c>
      <c r="N26" s="140">
        <f t="shared" si="13"/>
        <v>53.846153846153854</v>
      </c>
    </row>
    <row r="27" spans="1:14" ht="23.25" customHeight="1">
      <c r="A27" s="138"/>
      <c r="B27" s="139" t="s">
        <v>236</v>
      </c>
      <c r="C27" s="138" t="s">
        <v>57</v>
      </c>
      <c r="D27" s="141">
        <f t="shared" si="2"/>
        <v>22919.3</v>
      </c>
      <c r="E27" s="141">
        <v>5408</v>
      </c>
      <c r="F27" s="141">
        <f t="shared" ref="F27:N27" si="14">F30+F33</f>
        <v>1462.5</v>
      </c>
      <c r="G27" s="141">
        <f t="shared" si="14"/>
        <v>805</v>
      </c>
      <c r="H27" s="141">
        <f t="shared" si="14"/>
        <v>586</v>
      </c>
      <c r="I27" s="141">
        <f t="shared" si="14"/>
        <v>1229</v>
      </c>
      <c r="J27" s="141">
        <f t="shared" si="14"/>
        <v>4317</v>
      </c>
      <c r="K27" s="141">
        <f t="shared" si="14"/>
        <v>7510.8</v>
      </c>
      <c r="L27" s="141">
        <f t="shared" si="14"/>
        <v>551</v>
      </c>
      <c r="M27" s="141">
        <f t="shared" si="14"/>
        <v>700</v>
      </c>
      <c r="N27" s="141">
        <f t="shared" si="14"/>
        <v>350</v>
      </c>
    </row>
    <row r="28" spans="1:14" s="123" customFormat="1" ht="23.25" customHeight="1">
      <c r="A28" s="142" t="s">
        <v>237</v>
      </c>
      <c r="B28" s="143" t="s">
        <v>244</v>
      </c>
      <c r="C28" s="142" t="s">
        <v>39</v>
      </c>
      <c r="D28" s="144">
        <f t="shared" si="2"/>
        <v>835</v>
      </c>
      <c r="E28" s="144">
        <v>218</v>
      </c>
      <c r="F28" s="144">
        <v>55</v>
      </c>
      <c r="G28" s="144">
        <v>50</v>
      </c>
      <c r="H28" s="144">
        <v>10</v>
      </c>
      <c r="I28" s="144">
        <v>80</v>
      </c>
      <c r="J28" s="144">
        <v>10</v>
      </c>
      <c r="K28" s="144">
        <v>404</v>
      </c>
      <c r="L28" s="144">
        <v>8</v>
      </c>
      <c r="M28" s="144"/>
      <c r="N28" s="144"/>
    </row>
    <row r="29" spans="1:14" ht="23.25" customHeight="1">
      <c r="A29" s="138"/>
      <c r="B29" s="139" t="s">
        <v>234</v>
      </c>
      <c r="C29" s="138" t="s">
        <v>235</v>
      </c>
      <c r="D29" s="140">
        <f>D30/D28*10</f>
        <v>40.961676646706593</v>
      </c>
      <c r="E29" s="140">
        <f t="shared" ref="E29:L29" si="15">E30/E28*10</f>
        <v>37.064220183486242</v>
      </c>
      <c r="F29" s="140">
        <f t="shared" si="15"/>
        <v>55</v>
      </c>
      <c r="G29" s="140">
        <f t="shared" si="15"/>
        <v>53</v>
      </c>
      <c r="H29" s="140">
        <f t="shared" si="15"/>
        <v>40</v>
      </c>
      <c r="I29" s="140">
        <f t="shared" si="15"/>
        <v>45.5</v>
      </c>
      <c r="J29" s="140">
        <f t="shared" si="15"/>
        <v>53</v>
      </c>
      <c r="K29" s="140">
        <f t="shared" si="15"/>
        <v>38.633663366336634</v>
      </c>
      <c r="L29" s="140">
        <f t="shared" si="15"/>
        <v>33.75</v>
      </c>
      <c r="M29" s="140"/>
      <c r="N29" s="140"/>
    </row>
    <row r="30" spans="1:14" ht="23.25" customHeight="1">
      <c r="A30" s="138"/>
      <c r="B30" s="139" t="s">
        <v>236</v>
      </c>
      <c r="C30" s="138" t="s">
        <v>57</v>
      </c>
      <c r="D30" s="141">
        <f t="shared" si="2"/>
        <v>3420.3</v>
      </c>
      <c r="E30" s="141">
        <v>808</v>
      </c>
      <c r="F30" s="141">
        <v>302.5</v>
      </c>
      <c r="G30" s="141">
        <v>265</v>
      </c>
      <c r="H30" s="141">
        <v>40</v>
      </c>
      <c r="I30" s="141">
        <v>364</v>
      </c>
      <c r="J30" s="141">
        <v>53</v>
      </c>
      <c r="K30" s="141">
        <v>1560.8</v>
      </c>
      <c r="L30" s="141">
        <v>27</v>
      </c>
      <c r="M30" s="141"/>
      <c r="N30" s="141"/>
    </row>
    <row r="31" spans="1:14" s="123" customFormat="1" ht="23.25" customHeight="1">
      <c r="A31" s="142" t="s">
        <v>239</v>
      </c>
      <c r="B31" s="143" t="s">
        <v>245</v>
      </c>
      <c r="C31" s="142" t="s">
        <v>39</v>
      </c>
      <c r="D31" s="144">
        <f t="shared" si="2"/>
        <v>4200</v>
      </c>
      <c r="E31" s="144">
        <v>1000</v>
      </c>
      <c r="F31" s="144">
        <v>211</v>
      </c>
      <c r="G31" s="144">
        <v>100</v>
      </c>
      <c r="H31" s="144">
        <v>130</v>
      </c>
      <c r="I31" s="144">
        <v>190</v>
      </c>
      <c r="J31" s="144">
        <v>774</v>
      </c>
      <c r="K31" s="144">
        <v>1430</v>
      </c>
      <c r="L31" s="144">
        <v>110</v>
      </c>
      <c r="M31" s="160">
        <v>190</v>
      </c>
      <c r="N31" s="144">
        <v>65</v>
      </c>
    </row>
    <row r="32" spans="1:14" ht="23.25" customHeight="1">
      <c r="A32" s="138"/>
      <c r="B32" s="139" t="s">
        <v>234</v>
      </c>
      <c r="C32" s="138" t="s">
        <v>235</v>
      </c>
      <c r="D32" s="140">
        <f>D33/D31*10</f>
        <v>46.42619047619047</v>
      </c>
      <c r="E32" s="140">
        <f t="shared" ref="E32:N32" si="16">E33/E31*10</f>
        <v>46</v>
      </c>
      <c r="F32" s="140">
        <f t="shared" si="16"/>
        <v>54.976303317535546</v>
      </c>
      <c r="G32" s="140">
        <f t="shared" si="16"/>
        <v>54</v>
      </c>
      <c r="H32" s="140">
        <f t="shared" si="16"/>
        <v>42</v>
      </c>
      <c r="I32" s="140">
        <f t="shared" si="16"/>
        <v>45.526315789473685</v>
      </c>
      <c r="J32" s="140">
        <f t="shared" si="16"/>
        <v>55.090439276485782</v>
      </c>
      <c r="K32" s="140">
        <f t="shared" si="16"/>
        <v>41.608391608391607</v>
      </c>
      <c r="L32" s="140">
        <f t="shared" si="16"/>
        <v>47.63636363636364</v>
      </c>
      <c r="M32" s="140">
        <f t="shared" si="16"/>
        <v>36.84210526315789</v>
      </c>
      <c r="N32" s="140">
        <f t="shared" si="16"/>
        <v>53.846153846153854</v>
      </c>
    </row>
    <row r="33" spans="1:18" ht="23.25" customHeight="1">
      <c r="A33" s="138"/>
      <c r="B33" s="139" t="s">
        <v>236</v>
      </c>
      <c r="C33" s="138" t="s">
        <v>57</v>
      </c>
      <c r="D33" s="141">
        <f t="shared" si="2"/>
        <v>19499</v>
      </c>
      <c r="E33" s="141">
        <v>4600</v>
      </c>
      <c r="F33" s="141">
        <v>1160</v>
      </c>
      <c r="G33" s="141">
        <v>540</v>
      </c>
      <c r="H33" s="141">
        <v>546</v>
      </c>
      <c r="I33" s="141">
        <v>865</v>
      </c>
      <c r="J33" s="141">
        <v>4264</v>
      </c>
      <c r="K33" s="141">
        <v>5950</v>
      </c>
      <c r="L33" s="141">
        <v>524</v>
      </c>
      <c r="M33" s="161">
        <v>700</v>
      </c>
      <c r="N33" s="141">
        <v>350</v>
      </c>
      <c r="R33" s="173"/>
    </row>
    <row r="34" spans="1:18" s="117" customFormat="1" ht="23.25" customHeight="1">
      <c r="A34" s="136">
        <v>2</v>
      </c>
      <c r="B34" s="137" t="s">
        <v>48</v>
      </c>
      <c r="C34" s="136" t="s">
        <v>39</v>
      </c>
      <c r="D34" s="131">
        <f t="shared" si="2"/>
        <v>38009</v>
      </c>
      <c r="E34" s="131">
        <v>5210</v>
      </c>
      <c r="F34" s="131">
        <v>3800</v>
      </c>
      <c r="G34" s="131">
        <v>4500</v>
      </c>
      <c r="H34" s="131">
        <v>3800</v>
      </c>
      <c r="I34" s="131">
        <v>4800</v>
      </c>
      <c r="J34" s="131">
        <v>4038</v>
      </c>
      <c r="K34" s="131">
        <v>1416</v>
      </c>
      <c r="L34" s="131">
        <v>6780</v>
      </c>
      <c r="M34" s="131">
        <v>1865</v>
      </c>
      <c r="N34" s="131">
        <v>1800</v>
      </c>
    </row>
    <row r="35" spans="1:18" ht="23.25" customHeight="1">
      <c r="A35" s="138" t="s">
        <v>246</v>
      </c>
      <c r="B35" s="139" t="s">
        <v>234</v>
      </c>
      <c r="C35" s="138" t="s">
        <v>235</v>
      </c>
      <c r="D35" s="140">
        <f>D36/D34*10</f>
        <v>159.07306164329501</v>
      </c>
      <c r="E35" s="140">
        <v>180.42226487523999</v>
      </c>
      <c r="F35" s="140">
        <v>143</v>
      </c>
      <c r="G35" s="140">
        <f>G36/G34*10</f>
        <v>173.33333333333331</v>
      </c>
      <c r="H35" s="140">
        <v>132.19999999999999</v>
      </c>
      <c r="I35" s="140">
        <v>160</v>
      </c>
      <c r="J35" s="140">
        <v>96</v>
      </c>
      <c r="K35" s="140">
        <f>K36/K34*10</f>
        <v>156.70197740112994</v>
      </c>
      <c r="L35" s="140">
        <v>192.389380530973</v>
      </c>
      <c r="M35" s="140">
        <v>137.53887399463801</v>
      </c>
      <c r="N35" s="140">
        <v>190</v>
      </c>
    </row>
    <row r="36" spans="1:18" ht="23.25" customHeight="1">
      <c r="A36" s="138"/>
      <c r="B36" s="139" t="s">
        <v>236</v>
      </c>
      <c r="C36" s="138" t="s">
        <v>57</v>
      </c>
      <c r="D36" s="141">
        <f t="shared" si="2"/>
        <v>604620.80000000005</v>
      </c>
      <c r="E36" s="141">
        <v>94000</v>
      </c>
      <c r="F36" s="141">
        <v>54340</v>
      </c>
      <c r="G36" s="141">
        <v>78000</v>
      </c>
      <c r="H36" s="141">
        <v>50236</v>
      </c>
      <c r="I36" s="141">
        <v>76800</v>
      </c>
      <c r="J36" s="141">
        <v>38764.800000000003</v>
      </c>
      <c r="K36" s="141">
        <v>22189</v>
      </c>
      <c r="L36" s="141">
        <v>130440</v>
      </c>
      <c r="M36" s="141">
        <v>25651</v>
      </c>
      <c r="N36" s="141">
        <v>34200</v>
      </c>
    </row>
    <row r="37" spans="1:18" s="120" customFormat="1" ht="23.25" customHeight="1">
      <c r="A37" s="136">
        <v>3</v>
      </c>
      <c r="B37" s="137" t="s">
        <v>247</v>
      </c>
      <c r="C37" s="136" t="s">
        <v>39</v>
      </c>
      <c r="D37" s="131">
        <f t="shared" si="2"/>
        <v>3204.3</v>
      </c>
      <c r="E37" s="131">
        <v>972</v>
      </c>
      <c r="F37" s="131">
        <v>700</v>
      </c>
      <c r="G37" s="131">
        <v>320</v>
      </c>
      <c r="H37" s="131">
        <v>120</v>
      </c>
      <c r="I37" s="131">
        <v>130</v>
      </c>
      <c r="J37" s="131">
        <f>J38+J39</f>
        <v>250</v>
      </c>
      <c r="K37" s="131">
        <v>400</v>
      </c>
      <c r="L37" s="131">
        <v>150</v>
      </c>
      <c r="M37" s="131">
        <v>50</v>
      </c>
      <c r="N37" s="131">
        <v>112.3</v>
      </c>
    </row>
    <row r="38" spans="1:18" s="94" customFormat="1" ht="23.25" customHeight="1">
      <c r="A38" s="138"/>
      <c r="B38" s="139" t="s">
        <v>248</v>
      </c>
      <c r="C38" s="138" t="s">
        <v>39</v>
      </c>
      <c r="D38" s="141">
        <f t="shared" si="2"/>
        <v>2754.3</v>
      </c>
      <c r="E38" s="141">
        <v>933</v>
      </c>
      <c r="F38" s="141">
        <v>450</v>
      </c>
      <c r="G38" s="141">
        <v>290</v>
      </c>
      <c r="H38" s="141">
        <v>120</v>
      </c>
      <c r="I38" s="141">
        <v>130</v>
      </c>
      <c r="J38" s="141">
        <v>145</v>
      </c>
      <c r="K38" s="141">
        <v>400</v>
      </c>
      <c r="L38" s="141">
        <v>124</v>
      </c>
      <c r="M38" s="141">
        <v>50</v>
      </c>
      <c r="N38" s="141">
        <v>112.3</v>
      </c>
    </row>
    <row r="39" spans="1:18" s="94" customFormat="1" ht="23.25" customHeight="1">
      <c r="A39" s="138"/>
      <c r="B39" s="139" t="s">
        <v>249</v>
      </c>
      <c r="C39" s="138" t="s">
        <v>39</v>
      </c>
      <c r="D39" s="141">
        <f t="shared" si="2"/>
        <v>450</v>
      </c>
      <c r="E39" s="141">
        <v>39</v>
      </c>
      <c r="F39" s="141">
        <v>250</v>
      </c>
      <c r="G39" s="141">
        <v>30</v>
      </c>
      <c r="H39" s="141"/>
      <c r="I39" s="141"/>
      <c r="J39" s="141">
        <v>105</v>
      </c>
      <c r="K39" s="141"/>
      <c r="L39" s="141">
        <v>26</v>
      </c>
      <c r="M39" s="141"/>
      <c r="N39" s="141">
        <v>0</v>
      </c>
    </row>
    <row r="40" spans="1:18" s="117" customFormat="1" ht="23.25" customHeight="1">
      <c r="A40" s="129">
        <v>4</v>
      </c>
      <c r="B40" s="135" t="s">
        <v>250</v>
      </c>
      <c r="C40" s="129" t="s">
        <v>39</v>
      </c>
      <c r="D40" s="131">
        <f t="shared" si="2"/>
        <v>954</v>
      </c>
      <c r="E40" s="131">
        <v>700</v>
      </c>
      <c r="F40" s="131">
        <v>22</v>
      </c>
      <c r="G40" s="131">
        <v>50</v>
      </c>
      <c r="H40" s="131"/>
      <c r="I40" s="131"/>
      <c r="J40" s="131">
        <v>39</v>
      </c>
      <c r="K40" s="131"/>
      <c r="L40" s="131">
        <v>143</v>
      </c>
      <c r="M40" s="131"/>
      <c r="N40" s="131"/>
    </row>
    <row r="41" spans="1:18" ht="23.25" customHeight="1">
      <c r="A41" s="149"/>
      <c r="B41" s="139" t="s">
        <v>234</v>
      </c>
      <c r="C41" s="149" t="s">
        <v>235</v>
      </c>
      <c r="D41" s="140">
        <f>D42/D40*10</f>
        <v>571.43605870020963</v>
      </c>
      <c r="E41" s="140">
        <v>550</v>
      </c>
      <c r="F41" s="140">
        <v>600</v>
      </c>
      <c r="G41" s="140">
        <v>700</v>
      </c>
      <c r="H41" s="140"/>
      <c r="I41" s="140"/>
      <c r="J41" s="140">
        <v>582.05128205128199</v>
      </c>
      <c r="K41" s="140"/>
      <c r="L41" s="140">
        <v>624.12587412587402</v>
      </c>
      <c r="M41" s="140"/>
      <c r="N41" s="140"/>
    </row>
    <row r="42" spans="1:18" ht="23.25" customHeight="1">
      <c r="A42" s="149"/>
      <c r="B42" s="139" t="s">
        <v>236</v>
      </c>
      <c r="C42" s="149" t="s">
        <v>57</v>
      </c>
      <c r="D42" s="141">
        <f t="shared" si="2"/>
        <v>54515</v>
      </c>
      <c r="E42" s="141">
        <v>38500</v>
      </c>
      <c r="F42" s="150">
        <v>1320</v>
      </c>
      <c r="G42" s="150">
        <f>G41*G40/10</f>
        <v>3500</v>
      </c>
      <c r="H42" s="141"/>
      <c r="I42" s="141"/>
      <c r="J42" s="141">
        <v>2270</v>
      </c>
      <c r="K42" s="141"/>
      <c r="L42" s="141">
        <v>8925</v>
      </c>
      <c r="M42" s="141"/>
      <c r="N42" s="141"/>
    </row>
    <row r="43" spans="1:18" s="117" customFormat="1" ht="23.25" customHeight="1">
      <c r="A43" s="129">
        <v>5</v>
      </c>
      <c r="B43" s="135" t="s">
        <v>251</v>
      </c>
      <c r="C43" s="129" t="s">
        <v>39</v>
      </c>
      <c r="D43" s="131">
        <f t="shared" si="2"/>
        <v>119754.35999999999</v>
      </c>
      <c r="E43" s="131">
        <f>E44+E50+E55+E57</f>
        <v>12158.7</v>
      </c>
      <c r="F43" s="131">
        <f>F44+F50+F55+F57</f>
        <v>21917.030000000002</v>
      </c>
      <c r="G43" s="131">
        <f>G44+G50+G55+G57</f>
        <v>12414</v>
      </c>
      <c r="H43" s="131">
        <f t="shared" ref="H43:N43" si="17">H44+H50+H55+H57</f>
        <v>4190.1399999999994</v>
      </c>
      <c r="I43" s="131">
        <f t="shared" si="17"/>
        <v>15606.720000000001</v>
      </c>
      <c r="J43" s="131">
        <f t="shared" si="17"/>
        <v>6096.4</v>
      </c>
      <c r="K43" s="131">
        <f t="shared" si="17"/>
        <v>2447.4</v>
      </c>
      <c r="L43" s="131">
        <f t="shared" si="17"/>
        <v>17275.240000000002</v>
      </c>
      <c r="M43" s="131">
        <f t="shared" si="17"/>
        <v>2187.7000000000003</v>
      </c>
      <c r="N43" s="131">
        <f t="shared" si="17"/>
        <v>25461.030000000002</v>
      </c>
    </row>
    <row r="44" spans="1:18" s="117" customFormat="1" ht="23.25" customHeight="1">
      <c r="A44" s="129" t="s">
        <v>34</v>
      </c>
      <c r="B44" s="135" t="s">
        <v>44</v>
      </c>
      <c r="C44" s="129" t="s">
        <v>39</v>
      </c>
      <c r="D44" s="131">
        <f t="shared" si="2"/>
        <v>28933.9</v>
      </c>
      <c r="E44" s="131">
        <v>850</v>
      </c>
      <c r="F44" s="131">
        <v>11820</v>
      </c>
      <c r="G44" s="151">
        <v>2768.2</v>
      </c>
      <c r="H44" s="131">
        <v>1805</v>
      </c>
      <c r="I44" s="131">
        <v>5292</v>
      </c>
      <c r="J44" s="131">
        <v>825.3</v>
      </c>
      <c r="K44" s="131">
        <v>921.4</v>
      </c>
      <c r="L44" s="131">
        <v>2898</v>
      </c>
      <c r="M44" s="131">
        <v>1650</v>
      </c>
      <c r="N44" s="131">
        <v>104</v>
      </c>
    </row>
    <row r="45" spans="1:18" s="119" customFormat="1" ht="23.25" customHeight="1">
      <c r="A45" s="132"/>
      <c r="B45" s="133" t="s">
        <v>252</v>
      </c>
      <c r="C45" s="132" t="s">
        <v>39</v>
      </c>
      <c r="D45" s="134">
        <f t="shared" si="2"/>
        <v>87</v>
      </c>
      <c r="E45" s="134">
        <v>6</v>
      </c>
      <c r="F45" s="144"/>
      <c r="G45" s="134"/>
      <c r="H45" s="134">
        <v>10</v>
      </c>
      <c r="I45" s="134">
        <v>10</v>
      </c>
      <c r="J45" s="134">
        <v>0</v>
      </c>
      <c r="K45" s="134">
        <v>20</v>
      </c>
      <c r="L45" s="134"/>
      <c r="M45" s="134">
        <v>41</v>
      </c>
      <c r="N45" s="134">
        <v>0</v>
      </c>
    </row>
    <row r="46" spans="1:18" s="119" customFormat="1" ht="23.25" customHeight="1">
      <c r="A46" s="132"/>
      <c r="B46" s="133" t="s">
        <v>253</v>
      </c>
      <c r="C46" s="132" t="s">
        <v>39</v>
      </c>
      <c r="D46" s="134">
        <f t="shared" si="2"/>
        <v>364</v>
      </c>
      <c r="E46" s="134">
        <v>50</v>
      </c>
      <c r="F46" s="134">
        <v>213</v>
      </c>
      <c r="G46" s="152"/>
      <c r="H46" s="134">
        <v>27</v>
      </c>
      <c r="I46" s="134">
        <v>21</v>
      </c>
      <c r="J46" s="134"/>
      <c r="K46" s="134">
        <v>10</v>
      </c>
      <c r="L46" s="134">
        <v>34</v>
      </c>
      <c r="M46" s="134">
        <v>9</v>
      </c>
      <c r="N46" s="134"/>
    </row>
    <row r="47" spans="1:18" s="119" customFormat="1" ht="23.25" customHeight="1">
      <c r="A47" s="132"/>
      <c r="B47" s="133" t="s">
        <v>254</v>
      </c>
      <c r="C47" s="132" t="s">
        <v>39</v>
      </c>
      <c r="D47" s="134">
        <f t="shared" si="2"/>
        <v>25061.06</v>
      </c>
      <c r="E47" s="134">
        <v>750</v>
      </c>
      <c r="F47" s="134">
        <v>10926.86</v>
      </c>
      <c r="G47" s="134">
        <v>2350</v>
      </c>
      <c r="H47" s="134">
        <v>1601</v>
      </c>
      <c r="I47" s="134">
        <v>4440</v>
      </c>
      <c r="J47" s="134">
        <v>562</v>
      </c>
      <c r="K47" s="134">
        <v>744.8</v>
      </c>
      <c r="L47" s="134">
        <v>2402.4</v>
      </c>
      <c r="M47" s="162">
        <v>1193</v>
      </c>
      <c r="N47" s="134">
        <v>91</v>
      </c>
    </row>
    <row r="48" spans="1:18" ht="23.25" customHeight="1">
      <c r="A48" s="149"/>
      <c r="B48" s="139" t="s">
        <v>234</v>
      </c>
      <c r="C48" s="149" t="s">
        <v>235</v>
      </c>
      <c r="D48" s="140">
        <f>D49/D47*10</f>
        <v>27.752902710420067</v>
      </c>
      <c r="E48" s="140">
        <v>25</v>
      </c>
      <c r="F48" s="140">
        <f t="shared" ref="F48:N48" si="18">F49/F47*10</f>
        <v>34.999990848240024</v>
      </c>
      <c r="G48" s="140">
        <f t="shared" si="18"/>
        <v>34.836595744680857</v>
      </c>
      <c r="H48" s="140">
        <f t="shared" si="18"/>
        <v>12.204871955028107</v>
      </c>
      <c r="I48" s="140">
        <f t="shared" si="18"/>
        <v>22</v>
      </c>
      <c r="J48" s="140">
        <f t="shared" si="18"/>
        <v>10.391459074733095</v>
      </c>
      <c r="K48" s="140">
        <f t="shared" si="18"/>
        <v>14.200000000000001</v>
      </c>
      <c r="L48" s="140">
        <f t="shared" si="18"/>
        <v>23.917748917748916</v>
      </c>
      <c r="M48" s="140">
        <f t="shared" si="18"/>
        <v>16.001676445934617</v>
      </c>
      <c r="N48" s="140">
        <f t="shared" si="18"/>
        <v>25</v>
      </c>
    </row>
    <row r="49" spans="1:18" ht="23.25" customHeight="1">
      <c r="A49" s="149"/>
      <c r="B49" s="139" t="s">
        <v>236</v>
      </c>
      <c r="C49" s="149" t="s">
        <v>57</v>
      </c>
      <c r="D49" s="141">
        <f t="shared" si="2"/>
        <v>69551.716</v>
      </c>
      <c r="E49" s="141">
        <v>1875</v>
      </c>
      <c r="F49" s="141">
        <v>38244</v>
      </c>
      <c r="G49" s="141">
        <v>8186.6</v>
      </c>
      <c r="H49" s="141">
        <v>1954</v>
      </c>
      <c r="I49" s="141">
        <v>9768</v>
      </c>
      <c r="J49" s="141">
        <v>584</v>
      </c>
      <c r="K49" s="141">
        <v>1057.616</v>
      </c>
      <c r="L49" s="141">
        <v>5746</v>
      </c>
      <c r="M49" s="161">
        <v>1909</v>
      </c>
      <c r="N49" s="141">
        <v>227.5</v>
      </c>
    </row>
    <row r="50" spans="1:18" s="117" customFormat="1" ht="23.25" customHeight="1">
      <c r="A50" s="129" t="s">
        <v>62</v>
      </c>
      <c r="B50" s="135" t="s">
        <v>47</v>
      </c>
      <c r="C50" s="129" t="s">
        <v>39</v>
      </c>
      <c r="D50" s="131">
        <f t="shared" si="2"/>
        <v>76982.06</v>
      </c>
      <c r="E50" s="131">
        <v>9715</v>
      </c>
      <c r="F50" s="131">
        <v>7652.33</v>
      </c>
      <c r="G50" s="151">
        <v>7757.8</v>
      </c>
      <c r="H50" s="131">
        <v>1582</v>
      </c>
      <c r="I50" s="131">
        <v>9058</v>
      </c>
      <c r="J50" s="131">
        <v>3605.1</v>
      </c>
      <c r="K50" s="131"/>
      <c r="L50" s="131">
        <v>12602</v>
      </c>
      <c r="M50" s="131">
        <v>85</v>
      </c>
      <c r="N50" s="131">
        <v>24924.83</v>
      </c>
    </row>
    <row r="51" spans="1:18" s="119" customFormat="1" ht="23.25" customHeight="1">
      <c r="A51" s="132"/>
      <c r="B51" s="133" t="s">
        <v>252</v>
      </c>
      <c r="C51" s="132" t="s">
        <v>39</v>
      </c>
      <c r="D51" s="134">
        <f t="shared" si="2"/>
        <v>311</v>
      </c>
      <c r="E51" s="134">
        <v>70</v>
      </c>
      <c r="F51" s="144"/>
      <c r="G51" s="134"/>
      <c r="H51" s="134">
        <v>3</v>
      </c>
      <c r="I51" s="134"/>
      <c r="J51" s="134"/>
      <c r="K51" s="134"/>
      <c r="L51" s="134">
        <v>238</v>
      </c>
      <c r="M51" s="134"/>
      <c r="N51" s="134">
        <v>0</v>
      </c>
    </row>
    <row r="52" spans="1:18" s="119" customFormat="1" ht="23.25" customHeight="1">
      <c r="A52" s="132"/>
      <c r="B52" s="133" t="s">
        <v>254</v>
      </c>
      <c r="C52" s="132" t="s">
        <v>39</v>
      </c>
      <c r="D52" s="134">
        <f t="shared" si="2"/>
        <v>62963.93</v>
      </c>
      <c r="E52" s="134">
        <v>8000</v>
      </c>
      <c r="F52" s="153">
        <v>7199.73</v>
      </c>
      <c r="G52" s="134">
        <v>6850</v>
      </c>
      <c r="H52" s="134">
        <v>1130</v>
      </c>
      <c r="I52" s="134">
        <v>8000</v>
      </c>
      <c r="J52" s="134">
        <v>1784.2</v>
      </c>
      <c r="K52" s="134"/>
      <c r="L52" s="134">
        <v>10000</v>
      </c>
      <c r="M52" s="134"/>
      <c r="N52" s="134">
        <v>20000</v>
      </c>
    </row>
    <row r="53" spans="1:18" ht="23.25" customHeight="1">
      <c r="A53" s="149"/>
      <c r="B53" s="139" t="s">
        <v>234</v>
      </c>
      <c r="C53" s="149" t="s">
        <v>235</v>
      </c>
      <c r="D53" s="140">
        <f>D54/D52*10</f>
        <v>15.982891823003694</v>
      </c>
      <c r="E53" s="140">
        <v>16.235294117647101</v>
      </c>
      <c r="F53" s="140">
        <v>17.3</v>
      </c>
      <c r="G53" s="140">
        <v>12.5</v>
      </c>
      <c r="H53" s="140">
        <v>8.3008849557522097</v>
      </c>
      <c r="I53" s="140">
        <v>16</v>
      </c>
      <c r="J53" s="140">
        <v>15</v>
      </c>
      <c r="K53" s="140"/>
      <c r="L53" s="140">
        <v>17.213999999999999</v>
      </c>
      <c r="M53" s="140"/>
      <c r="N53" s="140">
        <v>16.5</v>
      </c>
    </row>
    <row r="54" spans="1:18" ht="23.25" customHeight="1">
      <c r="A54" s="149"/>
      <c r="B54" s="139" t="s">
        <v>236</v>
      </c>
      <c r="C54" s="149" t="s">
        <v>57</v>
      </c>
      <c r="D54" s="141">
        <f t="shared" si="2"/>
        <v>100634.56819411769</v>
      </c>
      <c r="E54" s="141">
        <f>E52*E53/10</f>
        <v>12988.235294117681</v>
      </c>
      <c r="F54" s="141">
        <v>12455.5329</v>
      </c>
      <c r="G54" s="141">
        <v>8562.5</v>
      </c>
      <c r="H54" s="141">
        <v>938</v>
      </c>
      <c r="I54" s="141">
        <v>12800</v>
      </c>
      <c r="J54" s="141">
        <f>J52*J53/10</f>
        <v>2676.3</v>
      </c>
      <c r="K54" s="141"/>
      <c r="L54" s="141">
        <v>17214</v>
      </c>
      <c r="M54" s="141"/>
      <c r="N54" s="141">
        <v>33000</v>
      </c>
    </row>
    <row r="55" spans="1:18" s="117" customFormat="1" ht="23.25" customHeight="1">
      <c r="A55" s="129" t="s">
        <v>66</v>
      </c>
      <c r="B55" s="135" t="s">
        <v>255</v>
      </c>
      <c r="C55" s="129" t="s">
        <v>39</v>
      </c>
      <c r="D55" s="131">
        <f t="shared" si="2"/>
        <v>10475</v>
      </c>
      <c r="E55" s="131">
        <f>1242.2+E56</f>
        <v>1342.2</v>
      </c>
      <c r="F55" s="154">
        <f>1919.9+F56</f>
        <v>2004.9</v>
      </c>
      <c r="G55" s="131">
        <f>820.2+G56</f>
        <v>970.2</v>
      </c>
      <c r="H55" s="131">
        <f>371.64+H56</f>
        <v>396.64</v>
      </c>
      <c r="I55" s="131">
        <f>833.02+I56</f>
        <v>883.02</v>
      </c>
      <c r="J55" s="131">
        <f>1021+J56</f>
        <v>1221</v>
      </c>
      <c r="K55" s="131">
        <f>1236+K56</f>
        <v>1346</v>
      </c>
      <c r="L55" s="131">
        <f>1256.24+L56-16</f>
        <v>1540.24</v>
      </c>
      <c r="M55" s="131">
        <f>278.8+M56</f>
        <v>338.8</v>
      </c>
      <c r="N55" s="163">
        <f>412+N56</f>
        <v>432</v>
      </c>
      <c r="O55" s="164"/>
      <c r="P55" s="165"/>
      <c r="Q55" s="170"/>
      <c r="R55" s="165"/>
    </row>
    <row r="56" spans="1:18" s="119" customFormat="1" ht="23.25" customHeight="1">
      <c r="A56" s="132"/>
      <c r="B56" s="133" t="s">
        <v>252</v>
      </c>
      <c r="C56" s="132" t="s">
        <v>39</v>
      </c>
      <c r="D56" s="134">
        <f t="shared" si="2"/>
        <v>1100</v>
      </c>
      <c r="E56" s="134">
        <v>100</v>
      </c>
      <c r="F56" s="134">
        <v>85</v>
      </c>
      <c r="G56" s="134">
        <v>150</v>
      </c>
      <c r="H56" s="134">
        <v>25</v>
      </c>
      <c r="I56" s="134">
        <v>50</v>
      </c>
      <c r="J56" s="134">
        <v>200</v>
      </c>
      <c r="K56" s="134">
        <v>110</v>
      </c>
      <c r="L56" s="134">
        <v>300</v>
      </c>
      <c r="M56" s="134">
        <v>60</v>
      </c>
      <c r="N56" s="166">
        <v>20</v>
      </c>
      <c r="O56" s="157"/>
      <c r="P56" s="167"/>
      <c r="Q56" s="167"/>
      <c r="R56" s="167"/>
    </row>
    <row r="57" spans="1:18" s="117" customFormat="1" ht="23.25" customHeight="1">
      <c r="A57" s="129" t="s">
        <v>76</v>
      </c>
      <c r="B57" s="135" t="s">
        <v>53</v>
      </c>
      <c r="C57" s="129" t="s">
        <v>39</v>
      </c>
      <c r="D57" s="131">
        <f t="shared" si="2"/>
        <v>3363.3999999999996</v>
      </c>
      <c r="E57" s="131">
        <f>180.5+E58</f>
        <v>251.5</v>
      </c>
      <c r="F57" s="154">
        <f>327.8+F58</f>
        <v>439.8</v>
      </c>
      <c r="G57" s="131">
        <f>556.8+G58</f>
        <v>917.8</v>
      </c>
      <c r="H57" s="131">
        <f>325.5+H58</f>
        <v>406.5</v>
      </c>
      <c r="I57" s="131">
        <f>287.7+I58</f>
        <v>373.7</v>
      </c>
      <c r="J57" s="131">
        <f>354+J58</f>
        <v>445</v>
      </c>
      <c r="K57" s="131">
        <f>180+K58</f>
        <v>180</v>
      </c>
      <c r="L57" s="131">
        <f>113+L58</f>
        <v>235</v>
      </c>
      <c r="M57" s="131">
        <f>37.9+M58</f>
        <v>113.9</v>
      </c>
      <c r="N57" s="168">
        <f>0.2+N58</f>
        <v>0.2</v>
      </c>
      <c r="O57" s="169"/>
      <c r="P57" s="170"/>
      <c r="Q57" s="170"/>
      <c r="R57" s="165"/>
    </row>
    <row r="58" spans="1:18" s="119" customFormat="1" ht="23.25" customHeight="1">
      <c r="A58" s="132"/>
      <c r="B58" s="133" t="s">
        <v>252</v>
      </c>
      <c r="C58" s="132" t="s">
        <v>39</v>
      </c>
      <c r="D58" s="134">
        <f t="shared" si="2"/>
        <v>1000</v>
      </c>
      <c r="E58" s="134">
        <f>10+61</f>
        <v>71</v>
      </c>
      <c r="F58" s="134">
        <f>50+62</f>
        <v>112</v>
      </c>
      <c r="G58" s="134">
        <f>300+61</f>
        <v>361</v>
      </c>
      <c r="H58" s="134">
        <f>20+61</f>
        <v>81</v>
      </c>
      <c r="I58" s="134">
        <f>25+61</f>
        <v>86</v>
      </c>
      <c r="J58" s="134">
        <f>30+61</f>
        <v>91</v>
      </c>
      <c r="K58" s="134"/>
      <c r="L58" s="134">
        <f>60+62</f>
        <v>122</v>
      </c>
      <c r="M58" s="134">
        <f>15+61</f>
        <v>76</v>
      </c>
      <c r="N58" s="166"/>
      <c r="P58" s="171"/>
      <c r="Q58" s="167"/>
      <c r="R58" s="167"/>
    </row>
    <row r="59" spans="1:18" ht="23.25" customHeight="1">
      <c r="A59" s="129">
        <v>6</v>
      </c>
      <c r="B59" s="135" t="s">
        <v>256</v>
      </c>
      <c r="C59" s="129" t="s">
        <v>39</v>
      </c>
      <c r="D59" s="131">
        <f t="shared" si="2"/>
        <v>7647.07</v>
      </c>
      <c r="E59" s="131">
        <f>E60+E64</f>
        <v>294</v>
      </c>
      <c r="F59" s="131">
        <f t="shared" ref="F59:N59" si="19">F60+F64</f>
        <v>401.62</v>
      </c>
      <c r="G59" s="131">
        <f t="shared" si="19"/>
        <v>365</v>
      </c>
      <c r="H59" s="131">
        <f t="shared" si="19"/>
        <v>932.15</v>
      </c>
      <c r="I59" s="131">
        <f t="shared" si="19"/>
        <v>110</v>
      </c>
      <c r="J59" s="131">
        <f t="shared" si="19"/>
        <v>140</v>
      </c>
      <c r="K59" s="131">
        <f t="shared" si="19"/>
        <v>1300.5999999999999</v>
      </c>
      <c r="L59" s="131">
        <f t="shared" si="19"/>
        <v>419.18</v>
      </c>
      <c r="M59" s="131">
        <f t="shared" si="19"/>
        <v>3622.0199999999995</v>
      </c>
      <c r="N59" s="131">
        <f t="shared" si="19"/>
        <v>62.5</v>
      </c>
      <c r="P59" s="172"/>
      <c r="Q59" s="172"/>
      <c r="R59" s="172"/>
    </row>
    <row r="60" spans="1:18" ht="23.25" customHeight="1">
      <c r="A60" s="129" t="s">
        <v>257</v>
      </c>
      <c r="B60" s="135" t="s">
        <v>258</v>
      </c>
      <c r="C60" s="129" t="s">
        <v>39</v>
      </c>
      <c r="D60" s="131">
        <f t="shared" ref="D60:D67" si="20">SUM(E60:N60)</f>
        <v>2240.5099999999998</v>
      </c>
      <c r="E60" s="131"/>
      <c r="F60" s="131"/>
      <c r="G60" s="131"/>
      <c r="H60" s="131">
        <f>33.15+H61</f>
        <v>38.15</v>
      </c>
      <c r="I60" s="131"/>
      <c r="J60" s="131"/>
      <c r="K60" s="131"/>
      <c r="L60" s="131"/>
      <c r="M60" s="131">
        <f>M61+1754.66-47.3</f>
        <v>2202.3599999999997</v>
      </c>
      <c r="N60" s="163"/>
      <c r="P60" s="172"/>
      <c r="Q60" s="172"/>
      <c r="R60" s="172"/>
    </row>
    <row r="61" spans="1:18" s="119" customFormat="1" ht="23.25" customHeight="1">
      <c r="A61" s="132"/>
      <c r="B61" s="133" t="s">
        <v>252</v>
      </c>
      <c r="C61" s="132" t="s">
        <v>39</v>
      </c>
      <c r="D61" s="134">
        <f t="shared" si="20"/>
        <v>500</v>
      </c>
      <c r="E61" s="134"/>
      <c r="F61" s="144"/>
      <c r="G61" s="134"/>
      <c r="H61" s="134">
        <v>5</v>
      </c>
      <c r="I61" s="134"/>
      <c r="J61" s="134"/>
      <c r="K61" s="134"/>
      <c r="L61" s="134"/>
      <c r="M61" s="134">
        <f>M62+M63</f>
        <v>495</v>
      </c>
      <c r="N61" s="166"/>
      <c r="P61" s="167"/>
      <c r="Q61" s="167"/>
      <c r="R61" s="167"/>
    </row>
    <row r="62" spans="1:18" s="119" customFormat="1" ht="23.25" customHeight="1">
      <c r="A62" s="132"/>
      <c r="B62" s="133" t="s">
        <v>259</v>
      </c>
      <c r="C62" s="132" t="s">
        <v>39</v>
      </c>
      <c r="D62" s="148">
        <f t="shared" si="20"/>
        <v>18.5</v>
      </c>
      <c r="E62" s="148"/>
      <c r="F62" s="155"/>
      <c r="G62" s="148"/>
      <c r="H62" s="134">
        <v>5</v>
      </c>
      <c r="I62" s="148"/>
      <c r="J62" s="148"/>
      <c r="K62" s="148"/>
      <c r="L62" s="148"/>
      <c r="M62" s="148">
        <v>13.5</v>
      </c>
      <c r="N62" s="166"/>
      <c r="P62" s="167"/>
      <c r="Q62" s="167"/>
      <c r="R62" s="167"/>
    </row>
    <row r="63" spans="1:18" s="119" customFormat="1" ht="23.25" customHeight="1">
      <c r="A63" s="132"/>
      <c r="B63" s="133" t="s">
        <v>260</v>
      </c>
      <c r="C63" s="132" t="s">
        <v>39</v>
      </c>
      <c r="D63" s="148">
        <f t="shared" si="20"/>
        <v>481.5</v>
      </c>
      <c r="E63" s="148"/>
      <c r="F63" s="155"/>
      <c r="G63" s="148"/>
      <c r="H63" s="148"/>
      <c r="I63" s="148"/>
      <c r="J63" s="148"/>
      <c r="K63" s="148"/>
      <c r="L63" s="148"/>
      <c r="M63" s="148">
        <v>481.5</v>
      </c>
      <c r="N63" s="166"/>
      <c r="P63" s="167"/>
      <c r="Q63" s="167"/>
      <c r="R63" s="167"/>
    </row>
    <row r="64" spans="1:18" ht="23.25" customHeight="1">
      <c r="A64" s="129" t="s">
        <v>261</v>
      </c>
      <c r="B64" s="135" t="s">
        <v>262</v>
      </c>
      <c r="C64" s="129" t="s">
        <v>39</v>
      </c>
      <c r="D64" s="131">
        <f t="shared" si="20"/>
        <v>5406.5599999999995</v>
      </c>
      <c r="E64" s="131">
        <v>294</v>
      </c>
      <c r="F64" s="131">
        <v>401.62</v>
      </c>
      <c r="G64" s="131">
        <v>365</v>
      </c>
      <c r="H64" s="131">
        <v>894</v>
      </c>
      <c r="I64" s="131">
        <v>110</v>
      </c>
      <c r="J64" s="131">
        <v>140</v>
      </c>
      <c r="K64" s="131">
        <v>1300.5999999999999</v>
      </c>
      <c r="L64" s="131">
        <v>419.18</v>
      </c>
      <c r="M64" s="131">
        <f>985.66+M65</f>
        <v>1419.6599999999999</v>
      </c>
      <c r="N64" s="131">
        <v>62.5</v>
      </c>
      <c r="P64" s="172"/>
      <c r="Q64" s="172"/>
      <c r="R64" s="165"/>
    </row>
    <row r="65" spans="1:18" s="119" customFormat="1" ht="23.25" customHeight="1">
      <c r="A65" s="132"/>
      <c r="B65" s="133" t="s">
        <v>252</v>
      </c>
      <c r="C65" s="132" t="s">
        <v>39</v>
      </c>
      <c r="D65" s="134">
        <f t="shared" si="20"/>
        <v>900</v>
      </c>
      <c r="E65" s="134"/>
      <c r="F65" s="134"/>
      <c r="G65" s="134">
        <v>150</v>
      </c>
      <c r="H65" s="134"/>
      <c r="I65" s="134">
        <v>20</v>
      </c>
      <c r="J65" s="134">
        <v>47</v>
      </c>
      <c r="K65" s="134">
        <v>149</v>
      </c>
      <c r="L65" s="134">
        <v>100</v>
      </c>
      <c r="M65" s="134">
        <v>434</v>
      </c>
      <c r="N65" s="134">
        <v>0</v>
      </c>
      <c r="P65" s="167"/>
      <c r="Q65" s="167"/>
      <c r="R65" s="167"/>
    </row>
    <row r="66" spans="1:18" s="119" customFormat="1" ht="23.25" customHeight="1">
      <c r="A66" s="132"/>
      <c r="B66" s="133" t="s">
        <v>259</v>
      </c>
      <c r="C66" s="132" t="s">
        <v>39</v>
      </c>
      <c r="D66" s="134">
        <f t="shared" si="20"/>
        <v>700</v>
      </c>
      <c r="E66" s="134"/>
      <c r="F66" s="134"/>
      <c r="G66" s="134">
        <v>150</v>
      </c>
      <c r="H66" s="134"/>
      <c r="I66" s="134">
        <v>20</v>
      </c>
      <c r="J66" s="134">
        <v>47</v>
      </c>
      <c r="K66" s="134">
        <v>149</v>
      </c>
      <c r="L66" s="134">
        <v>100</v>
      </c>
      <c r="M66" s="134">
        <v>234</v>
      </c>
      <c r="N66" s="134"/>
    </row>
    <row r="67" spans="1:18" s="119" customFormat="1" ht="23.25" customHeight="1">
      <c r="A67" s="132"/>
      <c r="B67" s="133" t="s">
        <v>260</v>
      </c>
      <c r="C67" s="132" t="s">
        <v>39</v>
      </c>
      <c r="D67" s="134">
        <f t="shared" si="20"/>
        <v>200</v>
      </c>
      <c r="E67" s="134"/>
      <c r="F67" s="134"/>
      <c r="G67" s="134"/>
      <c r="H67" s="134"/>
      <c r="I67" s="134"/>
      <c r="J67" s="134"/>
      <c r="K67" s="134"/>
      <c r="L67" s="134"/>
      <c r="M67" s="134">
        <v>200</v>
      </c>
      <c r="N67" s="134"/>
    </row>
    <row r="68" spans="1:18" ht="23.25" customHeight="1">
      <c r="A68" s="129" t="s">
        <v>263</v>
      </c>
      <c r="B68" s="129" t="s">
        <v>264</v>
      </c>
      <c r="C68" s="129"/>
      <c r="D68" s="100"/>
      <c r="E68" s="100"/>
      <c r="F68" s="174"/>
      <c r="G68" s="100"/>
      <c r="H68" s="131"/>
      <c r="I68" s="194"/>
      <c r="J68" s="100"/>
      <c r="K68" s="131"/>
      <c r="L68" s="194"/>
      <c r="M68" s="131"/>
      <c r="N68" s="100"/>
    </row>
    <row r="69" spans="1:18" ht="23.25" customHeight="1">
      <c r="A69" s="129"/>
      <c r="B69" s="129" t="s">
        <v>68</v>
      </c>
      <c r="C69" s="129"/>
      <c r="D69" s="100">
        <f t="shared" ref="D69:N69" si="21">D70+D71+D72</f>
        <v>277280</v>
      </c>
      <c r="E69" s="100">
        <f t="shared" si="21"/>
        <v>64084</v>
      </c>
      <c r="F69" s="100">
        <f t="shared" si="21"/>
        <v>26035</v>
      </c>
      <c r="G69" s="100">
        <f t="shared" si="21"/>
        <v>21300</v>
      </c>
      <c r="H69" s="100">
        <f t="shared" si="21"/>
        <v>30226</v>
      </c>
      <c r="I69" s="100">
        <f t="shared" si="21"/>
        <v>29041</v>
      </c>
      <c r="J69" s="100">
        <f t="shared" si="21"/>
        <v>33950</v>
      </c>
      <c r="K69" s="131">
        <f t="shared" si="21"/>
        <v>18461</v>
      </c>
      <c r="L69" s="100">
        <f t="shared" si="21"/>
        <v>24500</v>
      </c>
      <c r="M69" s="131">
        <f t="shared" si="21"/>
        <v>23633</v>
      </c>
      <c r="N69" s="100">
        <f t="shared" si="21"/>
        <v>6050</v>
      </c>
    </row>
    <row r="70" spans="1:18" ht="23.25" customHeight="1">
      <c r="A70" s="149">
        <v>1</v>
      </c>
      <c r="B70" s="175" t="s">
        <v>265</v>
      </c>
      <c r="C70" s="149" t="s">
        <v>69</v>
      </c>
      <c r="D70" s="107">
        <f>SUM(E70:N70)</f>
        <v>24100</v>
      </c>
      <c r="E70" s="107">
        <v>492</v>
      </c>
      <c r="F70" s="176">
        <v>1355</v>
      </c>
      <c r="G70" s="107">
        <v>1500</v>
      </c>
      <c r="H70" s="107">
        <v>3976</v>
      </c>
      <c r="I70" s="195">
        <v>241</v>
      </c>
      <c r="J70" s="141">
        <v>150</v>
      </c>
      <c r="K70" s="141">
        <v>8988</v>
      </c>
      <c r="L70" s="195">
        <v>500</v>
      </c>
      <c r="M70" s="196">
        <v>6848</v>
      </c>
      <c r="N70" s="107">
        <v>50</v>
      </c>
    </row>
    <row r="71" spans="1:18" ht="23.25" customHeight="1">
      <c r="A71" s="149">
        <v>2</v>
      </c>
      <c r="B71" s="175" t="s">
        <v>266</v>
      </c>
      <c r="C71" s="149" t="s">
        <v>69</v>
      </c>
      <c r="D71" s="107">
        <f>SUM(E71:N71)</f>
        <v>85000</v>
      </c>
      <c r="E71" s="107">
        <v>19612</v>
      </c>
      <c r="F71" s="176">
        <v>7180</v>
      </c>
      <c r="G71" s="107">
        <v>4800</v>
      </c>
      <c r="H71" s="107">
        <v>11250</v>
      </c>
      <c r="I71" s="195">
        <v>5800</v>
      </c>
      <c r="J71" s="141">
        <v>11300</v>
      </c>
      <c r="K71" s="141">
        <f>3500-27</f>
        <v>3473</v>
      </c>
      <c r="L71" s="195">
        <v>10000</v>
      </c>
      <c r="M71" s="141">
        <v>8285</v>
      </c>
      <c r="N71" s="107">
        <v>3300</v>
      </c>
    </row>
    <row r="72" spans="1:18" ht="23.25" customHeight="1">
      <c r="A72" s="149">
        <v>3</v>
      </c>
      <c r="B72" s="175" t="s">
        <v>267</v>
      </c>
      <c r="C72" s="149" t="s">
        <v>69</v>
      </c>
      <c r="D72" s="107">
        <f>SUM(E72:N72)</f>
        <v>168180</v>
      </c>
      <c r="E72" s="107">
        <v>43980</v>
      </c>
      <c r="F72" s="176">
        <v>17500</v>
      </c>
      <c r="G72" s="107">
        <v>15000</v>
      </c>
      <c r="H72" s="107">
        <v>15000</v>
      </c>
      <c r="I72" s="195">
        <v>23000</v>
      </c>
      <c r="J72" s="141">
        <v>22500</v>
      </c>
      <c r="K72" s="141">
        <v>6000</v>
      </c>
      <c r="L72" s="195">
        <v>14000</v>
      </c>
      <c r="M72" s="141">
        <v>8500</v>
      </c>
      <c r="N72" s="107">
        <v>2700</v>
      </c>
    </row>
    <row r="73" spans="1:18" ht="23.25" customHeight="1">
      <c r="A73" s="129" t="s">
        <v>268</v>
      </c>
      <c r="B73" s="129" t="s">
        <v>269</v>
      </c>
      <c r="C73" s="129"/>
      <c r="D73" s="131"/>
      <c r="E73" s="131"/>
      <c r="F73" s="131"/>
      <c r="G73" s="131"/>
      <c r="H73" s="131"/>
      <c r="I73" s="131"/>
      <c r="J73" s="131"/>
      <c r="K73" s="131"/>
      <c r="L73" s="131"/>
      <c r="M73" s="131"/>
      <c r="N73" s="131"/>
    </row>
    <row r="74" spans="1:18" ht="23.25" customHeight="1">
      <c r="A74" s="177" t="s">
        <v>8</v>
      </c>
      <c r="B74" s="178" t="s">
        <v>270</v>
      </c>
      <c r="C74" s="177" t="s">
        <v>57</v>
      </c>
      <c r="D74" s="100">
        <f>SUM(E74:N74)</f>
        <v>8337.6399000000001</v>
      </c>
      <c r="E74" s="179">
        <f>E76+E86</f>
        <v>780</v>
      </c>
      <c r="F74" s="179">
        <f t="shared" ref="F74:N74" si="22">F76+F86</f>
        <v>4485.8</v>
      </c>
      <c r="G74" s="179">
        <f t="shared" si="22"/>
        <v>340.5</v>
      </c>
      <c r="H74" s="179">
        <f t="shared" si="22"/>
        <v>60</v>
      </c>
      <c r="I74" s="179">
        <f t="shared" si="22"/>
        <v>802.2</v>
      </c>
      <c r="J74" s="179">
        <f t="shared" si="22"/>
        <v>184.13989999999998</v>
      </c>
      <c r="K74" s="179">
        <f t="shared" si="22"/>
        <v>479.8</v>
      </c>
      <c r="L74" s="179">
        <f t="shared" si="22"/>
        <v>775</v>
      </c>
      <c r="M74" s="179">
        <f t="shared" si="22"/>
        <v>95.2</v>
      </c>
      <c r="N74" s="179">
        <f t="shared" si="22"/>
        <v>335</v>
      </c>
    </row>
    <row r="75" spans="1:18" ht="23.25" customHeight="1">
      <c r="A75" s="177">
        <v>1</v>
      </c>
      <c r="B75" s="178" t="s">
        <v>271</v>
      </c>
      <c r="C75" s="177" t="s">
        <v>39</v>
      </c>
      <c r="D75" s="100">
        <f>SUM(E75:N75)</f>
        <v>1234.45</v>
      </c>
      <c r="E75" s="179">
        <f>E77+E80</f>
        <v>173</v>
      </c>
      <c r="F75" s="179">
        <f t="shared" ref="F75:N75" si="23">F77+F80</f>
        <v>288</v>
      </c>
      <c r="G75" s="179">
        <f t="shared" si="23"/>
        <v>92</v>
      </c>
      <c r="H75" s="179">
        <f t="shared" si="23"/>
        <v>40</v>
      </c>
      <c r="I75" s="179">
        <f t="shared" si="23"/>
        <v>365</v>
      </c>
      <c r="J75" s="179">
        <f t="shared" si="23"/>
        <v>61.17</v>
      </c>
      <c r="K75" s="184">
        <v>72.5</v>
      </c>
      <c r="L75" s="179">
        <f>L77+L80</f>
        <v>84.58</v>
      </c>
      <c r="M75" s="184">
        <f>M77+M80</f>
        <v>27.2</v>
      </c>
      <c r="N75" s="179">
        <f t="shared" si="23"/>
        <v>31</v>
      </c>
    </row>
    <row r="76" spans="1:18" ht="24" customHeight="1">
      <c r="A76" s="177"/>
      <c r="B76" s="178" t="s">
        <v>272</v>
      </c>
      <c r="C76" s="177" t="s">
        <v>57</v>
      </c>
      <c r="D76" s="100">
        <f>SUM(E76:N76)</f>
        <v>6469.6399000000001</v>
      </c>
      <c r="E76" s="179">
        <f>E79+E82+E85</f>
        <v>400</v>
      </c>
      <c r="F76" s="179">
        <f t="shared" ref="F76:N76" si="24">F79+F82+F85</f>
        <v>3685.8</v>
      </c>
      <c r="G76" s="179">
        <f t="shared" si="24"/>
        <v>230.5</v>
      </c>
      <c r="H76" s="179">
        <f t="shared" si="24"/>
        <v>40</v>
      </c>
      <c r="I76" s="179">
        <f t="shared" si="24"/>
        <v>777.2</v>
      </c>
      <c r="J76" s="179">
        <f t="shared" si="24"/>
        <v>173.13989999999998</v>
      </c>
      <c r="K76" s="179">
        <f t="shared" si="24"/>
        <v>409.8</v>
      </c>
      <c r="L76" s="179">
        <f t="shared" si="24"/>
        <v>398</v>
      </c>
      <c r="M76" s="179">
        <f t="shared" si="24"/>
        <v>95.2</v>
      </c>
      <c r="N76" s="179">
        <f t="shared" si="24"/>
        <v>260</v>
      </c>
    </row>
    <row r="77" spans="1:18" ht="23.25" customHeight="1">
      <c r="A77" s="177" t="s">
        <v>232</v>
      </c>
      <c r="B77" s="178" t="s">
        <v>82</v>
      </c>
      <c r="C77" s="177" t="s">
        <v>39</v>
      </c>
      <c r="D77" s="100">
        <f>SUM(E77:N77)</f>
        <v>850.3900000000001</v>
      </c>
      <c r="E77" s="179">
        <v>63</v>
      </c>
      <c r="F77" s="179">
        <v>146</v>
      </c>
      <c r="G77" s="179">
        <v>79</v>
      </c>
      <c r="H77" s="179">
        <v>32</v>
      </c>
      <c r="I77" s="179">
        <v>341</v>
      </c>
      <c r="J77" s="131">
        <v>34.11</v>
      </c>
      <c r="K77" s="184">
        <v>12.5</v>
      </c>
      <c r="L77" s="179">
        <v>84.58</v>
      </c>
      <c r="M77" s="131">
        <v>27.2</v>
      </c>
      <c r="N77" s="194">
        <v>31</v>
      </c>
    </row>
    <row r="78" spans="1:18" ht="23.25" hidden="1" customHeight="1">
      <c r="A78" s="180"/>
      <c r="B78" s="181" t="s">
        <v>234</v>
      </c>
      <c r="C78" s="180" t="s">
        <v>235</v>
      </c>
      <c r="D78" s="182">
        <f>D79/D77*10</f>
        <v>49.956505838497627</v>
      </c>
      <c r="E78" s="107">
        <v>22</v>
      </c>
      <c r="F78" s="182">
        <v>161</v>
      </c>
      <c r="G78" s="182">
        <v>23.9873417721519</v>
      </c>
      <c r="H78" s="182"/>
      <c r="I78" s="182">
        <f>I79/I77*10</f>
        <v>22.557184750733139</v>
      </c>
      <c r="J78" s="183">
        <v>48.3</v>
      </c>
      <c r="K78" s="183" t="s">
        <v>273</v>
      </c>
      <c r="L78" s="182">
        <f>L79/L77*10</f>
        <v>37.47930952943959</v>
      </c>
      <c r="M78" s="141">
        <v>35</v>
      </c>
      <c r="N78" s="195">
        <v>29.7</v>
      </c>
    </row>
    <row r="79" spans="1:18" ht="23.25" customHeight="1">
      <c r="A79" s="180"/>
      <c r="B79" s="181" t="s">
        <v>236</v>
      </c>
      <c r="C79" s="180" t="s">
        <v>57</v>
      </c>
      <c r="D79" s="141">
        <f>SUM(E79:N79)</f>
        <v>4248.2512999999999</v>
      </c>
      <c r="E79" s="182">
        <v>140</v>
      </c>
      <c r="F79" s="183">
        <v>2350.6</v>
      </c>
      <c r="G79" s="183">
        <v>189.5</v>
      </c>
      <c r="H79" s="183">
        <v>30</v>
      </c>
      <c r="I79" s="183">
        <f>799.2-30</f>
        <v>769.2</v>
      </c>
      <c r="J79" s="183">
        <f>J77*J78/10</f>
        <v>164.75129999999999</v>
      </c>
      <c r="K79" s="183">
        <v>100</v>
      </c>
      <c r="L79" s="182">
        <v>317</v>
      </c>
      <c r="M79" s="141">
        <v>95.2</v>
      </c>
      <c r="N79" s="195">
        <v>92</v>
      </c>
    </row>
    <row r="80" spans="1:18" ht="23.25" customHeight="1">
      <c r="A80" s="177" t="s">
        <v>242</v>
      </c>
      <c r="B80" s="178" t="s">
        <v>274</v>
      </c>
      <c r="C80" s="177" t="s">
        <v>39</v>
      </c>
      <c r="D80" s="131">
        <f>SUM(E80:N80)</f>
        <v>384.06</v>
      </c>
      <c r="E80" s="179">
        <v>110</v>
      </c>
      <c r="F80" s="184">
        <v>142</v>
      </c>
      <c r="G80" s="184">
        <v>13</v>
      </c>
      <c r="H80" s="184">
        <v>8</v>
      </c>
      <c r="I80" s="184">
        <v>24</v>
      </c>
      <c r="J80" s="131">
        <v>27.06</v>
      </c>
      <c r="K80" s="184">
        <v>60</v>
      </c>
      <c r="L80" s="179"/>
      <c r="M80" s="184"/>
      <c r="N80" s="179"/>
    </row>
    <row r="81" spans="1:14" ht="23.25" hidden="1" customHeight="1">
      <c r="A81" s="180"/>
      <c r="B81" s="181" t="s">
        <v>234</v>
      </c>
      <c r="C81" s="180" t="s">
        <v>235</v>
      </c>
      <c r="D81" s="183">
        <f>D82/D80*10</f>
        <v>28.312987554028016</v>
      </c>
      <c r="E81" s="107">
        <v>18</v>
      </c>
      <c r="F81" s="183">
        <v>41</v>
      </c>
      <c r="G81" s="183">
        <v>23.8</v>
      </c>
      <c r="H81" s="183"/>
      <c r="I81" s="183">
        <f>I82/I80*10</f>
        <v>3.333333333333333</v>
      </c>
      <c r="J81" s="183">
        <v>3.1</v>
      </c>
      <c r="K81" s="183" t="s">
        <v>275</v>
      </c>
      <c r="L81" s="182"/>
      <c r="M81" s="183"/>
      <c r="N81" s="182"/>
    </row>
    <row r="82" spans="1:14" ht="23.25" customHeight="1">
      <c r="A82" s="180"/>
      <c r="B82" s="181" t="s">
        <v>236</v>
      </c>
      <c r="C82" s="180" t="s">
        <v>57</v>
      </c>
      <c r="D82" s="141">
        <f>SUM(E82:N82)</f>
        <v>1087.3886</v>
      </c>
      <c r="E82" s="182">
        <v>198</v>
      </c>
      <c r="F82" s="183">
        <f>582.2-10</f>
        <v>572.20000000000005</v>
      </c>
      <c r="G82" s="183">
        <v>31</v>
      </c>
      <c r="H82" s="183">
        <v>10</v>
      </c>
      <c r="I82" s="183">
        <v>8</v>
      </c>
      <c r="J82" s="183">
        <f>J80*J81/10</f>
        <v>8.3886000000000003</v>
      </c>
      <c r="K82" s="183">
        <v>259.8</v>
      </c>
      <c r="L82" s="182"/>
      <c r="M82" s="183"/>
      <c r="N82" s="182"/>
    </row>
    <row r="83" spans="1:14" ht="23.25" customHeight="1">
      <c r="A83" s="177" t="s">
        <v>276</v>
      </c>
      <c r="B83" s="178" t="s">
        <v>277</v>
      </c>
      <c r="C83" s="177" t="s">
        <v>278</v>
      </c>
      <c r="D83" s="131">
        <f>SUM(E83:N83)</f>
        <v>322</v>
      </c>
      <c r="E83" s="179">
        <v>27</v>
      </c>
      <c r="F83" s="184">
        <v>70</v>
      </c>
      <c r="G83" s="179">
        <v>20</v>
      </c>
      <c r="H83" s="179"/>
      <c r="I83" s="179"/>
      <c r="J83" s="184"/>
      <c r="K83" s="184">
        <v>40</v>
      </c>
      <c r="L83" s="179">
        <v>53</v>
      </c>
      <c r="M83" s="184"/>
      <c r="N83" s="179">
        <v>112</v>
      </c>
    </row>
    <row r="84" spans="1:14" ht="23.25" hidden="1" customHeight="1">
      <c r="A84" s="180"/>
      <c r="B84" s="181" t="s">
        <v>234</v>
      </c>
      <c r="C84" s="180" t="s">
        <v>279</v>
      </c>
      <c r="D84" s="183">
        <f>D85/D83*10</f>
        <v>35.217391304347828</v>
      </c>
      <c r="E84" s="182">
        <v>20</v>
      </c>
      <c r="F84" s="183">
        <v>109</v>
      </c>
      <c r="G84" s="182">
        <v>5</v>
      </c>
      <c r="H84" s="182"/>
      <c r="I84" s="182"/>
      <c r="J84" s="183"/>
      <c r="K84" s="183" t="s">
        <v>280</v>
      </c>
      <c r="L84" s="182">
        <f>L85/L83*10</f>
        <v>15.283018867924529</v>
      </c>
      <c r="M84" s="183"/>
      <c r="N84" s="182">
        <v>15</v>
      </c>
    </row>
    <row r="85" spans="1:14" ht="23.25" customHeight="1">
      <c r="A85" s="180"/>
      <c r="B85" s="181" t="s">
        <v>236</v>
      </c>
      <c r="C85" s="180" t="s">
        <v>57</v>
      </c>
      <c r="D85" s="141">
        <f>SUM(E85:N85)</f>
        <v>1134</v>
      </c>
      <c r="E85" s="182">
        <v>62</v>
      </c>
      <c r="F85" s="183">
        <v>763</v>
      </c>
      <c r="G85" s="182">
        <v>10</v>
      </c>
      <c r="H85" s="182"/>
      <c r="I85" s="182"/>
      <c r="J85" s="183"/>
      <c r="K85" s="183">
        <v>50</v>
      </c>
      <c r="L85" s="182">
        <v>81</v>
      </c>
      <c r="M85" s="183"/>
      <c r="N85" s="182">
        <v>168</v>
      </c>
    </row>
    <row r="86" spans="1:14" ht="23.25" customHeight="1">
      <c r="A86" s="177">
        <v>2</v>
      </c>
      <c r="B86" s="178" t="s">
        <v>281</v>
      </c>
      <c r="C86" s="177" t="s">
        <v>57</v>
      </c>
      <c r="D86" s="131">
        <f>SUM(E86:N86)</f>
        <v>1868</v>
      </c>
      <c r="E86" s="179">
        <v>380</v>
      </c>
      <c r="F86" s="184">
        <v>800</v>
      </c>
      <c r="G86" s="179">
        <v>110</v>
      </c>
      <c r="H86" s="179">
        <v>20</v>
      </c>
      <c r="I86" s="179">
        <v>25</v>
      </c>
      <c r="J86" s="179">
        <v>11</v>
      </c>
      <c r="K86" s="184">
        <v>70</v>
      </c>
      <c r="L86" s="179">
        <v>377</v>
      </c>
      <c r="M86" s="184"/>
      <c r="N86" s="179">
        <v>75</v>
      </c>
    </row>
    <row r="87" spans="1:14" ht="23.25" customHeight="1">
      <c r="A87" s="129" t="s">
        <v>282</v>
      </c>
      <c r="B87" s="129" t="s">
        <v>283</v>
      </c>
      <c r="C87" s="129"/>
      <c r="D87" s="100"/>
      <c r="E87" s="100"/>
      <c r="F87" s="174"/>
      <c r="G87" s="100"/>
      <c r="H87" s="131"/>
      <c r="I87" s="194"/>
      <c r="J87" s="100"/>
      <c r="K87" s="131"/>
      <c r="L87" s="194"/>
      <c r="M87" s="131"/>
      <c r="N87" s="197"/>
    </row>
    <row r="88" spans="1:14" ht="23.25" customHeight="1">
      <c r="A88" s="136"/>
      <c r="B88" s="137" t="s">
        <v>284</v>
      </c>
      <c r="C88" s="136" t="s">
        <v>39</v>
      </c>
      <c r="D88" s="131">
        <f>SUM(E88:N88)</f>
        <v>4000</v>
      </c>
      <c r="E88" s="131">
        <f t="shared" ref="E88:N88" si="25">E89+E90</f>
        <v>63</v>
      </c>
      <c r="F88" s="131">
        <f t="shared" si="25"/>
        <v>383</v>
      </c>
      <c r="G88" s="131">
        <f t="shared" si="25"/>
        <v>493</v>
      </c>
      <c r="H88" s="131">
        <f t="shared" si="25"/>
        <v>553</v>
      </c>
      <c r="I88" s="131">
        <f t="shared" si="25"/>
        <v>583</v>
      </c>
      <c r="J88" s="131">
        <f t="shared" si="25"/>
        <v>331</v>
      </c>
      <c r="K88" s="131">
        <f t="shared" si="25"/>
        <v>233</v>
      </c>
      <c r="L88" s="131">
        <f t="shared" si="25"/>
        <v>663</v>
      </c>
      <c r="M88" s="131">
        <f t="shared" si="25"/>
        <v>334</v>
      </c>
      <c r="N88" s="131">
        <f t="shared" si="25"/>
        <v>364</v>
      </c>
    </row>
    <row r="89" spans="1:14" ht="35.25" customHeight="1">
      <c r="A89" s="185">
        <v>1</v>
      </c>
      <c r="B89" s="186" t="s">
        <v>285</v>
      </c>
      <c r="C89" s="185" t="s">
        <v>39</v>
      </c>
      <c r="D89" s="141">
        <f>SUM(E89:N89)</f>
        <v>3435</v>
      </c>
      <c r="E89" s="187">
        <v>63</v>
      </c>
      <c r="F89" s="188">
        <v>363</v>
      </c>
      <c r="G89" s="187">
        <v>463</v>
      </c>
      <c r="H89" s="187">
        <v>363</v>
      </c>
      <c r="I89" s="198">
        <v>533</v>
      </c>
      <c r="J89" s="187">
        <v>286</v>
      </c>
      <c r="K89" s="187">
        <v>173</v>
      </c>
      <c r="L89" s="198">
        <v>563</v>
      </c>
      <c r="M89" s="187">
        <v>264</v>
      </c>
      <c r="N89" s="187">
        <v>364</v>
      </c>
    </row>
    <row r="90" spans="1:14" ht="28">
      <c r="A90" s="189">
        <v>2</v>
      </c>
      <c r="B90" s="190" t="s">
        <v>286</v>
      </c>
      <c r="C90" s="189" t="s">
        <v>39</v>
      </c>
      <c r="D90" s="191">
        <f>SUM(E90:N90)</f>
        <v>565</v>
      </c>
      <c r="E90" s="192">
        <v>0</v>
      </c>
      <c r="F90" s="193">
        <v>20</v>
      </c>
      <c r="G90" s="192">
        <v>30</v>
      </c>
      <c r="H90" s="192">
        <v>190</v>
      </c>
      <c r="I90" s="199">
        <v>50</v>
      </c>
      <c r="J90" s="192">
        <v>45</v>
      </c>
      <c r="K90" s="192">
        <v>60</v>
      </c>
      <c r="L90" s="199">
        <v>100</v>
      </c>
      <c r="M90" s="192">
        <v>70</v>
      </c>
      <c r="N90" s="192">
        <v>0</v>
      </c>
    </row>
  </sheetData>
  <mergeCells count="2">
    <mergeCell ref="A1:N1"/>
    <mergeCell ref="A2:N2"/>
  </mergeCells>
  <pageMargins left="0.70866141732283505" right="0.15748031496063" top="0.55118110236220497" bottom="0.6" header="0.31496062992126" footer="0.31496062992126"/>
  <pageSetup paperSize="9" scale="90" orientation="landscape"/>
  <headerFooter>
    <oddHeader>&amp;LBiểu số: 11/UB</oddHeader>
    <oddFooter>&amp;R&amp;P/&amp;N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499984740745262"/>
  </sheetPr>
  <dimension ref="A2:M20"/>
  <sheetViews>
    <sheetView workbookViewId="0">
      <selection activeCell="C8" sqref="C8"/>
    </sheetView>
  </sheetViews>
  <sheetFormatPr defaultColWidth="10.453125" defaultRowHeight="14"/>
  <cols>
    <col min="1" max="1" width="4.7265625" style="93" customWidth="1"/>
    <col min="2" max="2" width="36.26953125" style="93" customWidth="1"/>
    <col min="3" max="3" width="8.7265625" style="94" customWidth="1"/>
    <col min="4" max="4" width="7.7265625" style="95" customWidth="1"/>
    <col min="5" max="5" width="8.26953125" style="95" customWidth="1"/>
    <col min="6" max="6" width="8.7265625" style="95" customWidth="1"/>
    <col min="7" max="8" width="9.26953125" style="95" customWidth="1"/>
    <col min="9" max="9" width="8.26953125" style="95" customWidth="1"/>
    <col min="10" max="10" width="9.26953125" style="95" customWidth="1"/>
    <col min="11" max="11" width="8.453125" style="95" customWidth="1"/>
    <col min="12" max="12" width="9.26953125" style="95" customWidth="1"/>
    <col min="13" max="13" width="7.7265625" style="95" customWidth="1"/>
    <col min="14" max="228" width="10.453125" style="93"/>
    <col min="229" max="229" width="5.26953125" style="93" customWidth="1"/>
    <col min="230" max="230" width="36.7265625" style="93" customWidth="1"/>
    <col min="231" max="237" width="9.7265625" style="93" customWidth="1"/>
    <col min="238" max="238" width="10" style="93" customWidth="1"/>
    <col min="239" max="241" width="9.7265625" style="93" customWidth="1"/>
    <col min="242" max="242" width="10.7265625" style="93" customWidth="1"/>
    <col min="243" max="484" width="10.453125" style="93"/>
    <col min="485" max="485" width="5.26953125" style="93" customWidth="1"/>
    <col min="486" max="486" width="36.7265625" style="93" customWidth="1"/>
    <col min="487" max="493" width="9.7265625" style="93" customWidth="1"/>
    <col min="494" max="494" width="10" style="93" customWidth="1"/>
    <col min="495" max="497" width="9.7265625" style="93" customWidth="1"/>
    <col min="498" max="498" width="10.7265625" style="93" customWidth="1"/>
    <col min="499" max="740" width="10.453125" style="93"/>
    <col min="741" max="741" width="5.26953125" style="93" customWidth="1"/>
    <col min="742" max="742" width="36.7265625" style="93" customWidth="1"/>
    <col min="743" max="749" width="9.7265625" style="93" customWidth="1"/>
    <col min="750" max="750" width="10" style="93" customWidth="1"/>
    <col min="751" max="753" width="9.7265625" style="93" customWidth="1"/>
    <col min="754" max="754" width="10.7265625" style="93" customWidth="1"/>
    <col min="755" max="996" width="10.453125" style="93"/>
    <col min="997" max="997" width="5.26953125" style="93" customWidth="1"/>
    <col min="998" max="998" width="36.7265625" style="93" customWidth="1"/>
    <col min="999" max="1005" width="9.7265625" style="93" customWidth="1"/>
    <col min="1006" max="1006" width="10" style="93" customWidth="1"/>
    <col min="1007" max="1009" width="9.7265625" style="93" customWidth="1"/>
    <col min="1010" max="1010" width="10.7265625" style="93" customWidth="1"/>
    <col min="1011" max="1252" width="10.453125" style="93"/>
    <col min="1253" max="1253" width="5.26953125" style="93" customWidth="1"/>
    <col min="1254" max="1254" width="36.7265625" style="93" customWidth="1"/>
    <col min="1255" max="1261" width="9.7265625" style="93" customWidth="1"/>
    <col min="1262" max="1262" width="10" style="93" customWidth="1"/>
    <col min="1263" max="1265" width="9.7265625" style="93" customWidth="1"/>
    <col min="1266" max="1266" width="10.7265625" style="93" customWidth="1"/>
    <col min="1267" max="1508" width="10.453125" style="93"/>
    <col min="1509" max="1509" width="5.26953125" style="93" customWidth="1"/>
    <col min="1510" max="1510" width="36.7265625" style="93" customWidth="1"/>
    <col min="1511" max="1517" width="9.7265625" style="93" customWidth="1"/>
    <col min="1518" max="1518" width="10" style="93" customWidth="1"/>
    <col min="1519" max="1521" width="9.7265625" style="93" customWidth="1"/>
    <col min="1522" max="1522" width="10.7265625" style="93" customWidth="1"/>
    <col min="1523" max="1764" width="10.453125" style="93"/>
    <col min="1765" max="1765" width="5.26953125" style="93" customWidth="1"/>
    <col min="1766" max="1766" width="36.7265625" style="93" customWidth="1"/>
    <col min="1767" max="1773" width="9.7265625" style="93" customWidth="1"/>
    <col min="1774" max="1774" width="10" style="93" customWidth="1"/>
    <col min="1775" max="1777" width="9.7265625" style="93" customWidth="1"/>
    <col min="1778" max="1778" width="10.7265625" style="93" customWidth="1"/>
    <col min="1779" max="2020" width="10.453125" style="93"/>
    <col min="2021" max="2021" width="5.26953125" style="93" customWidth="1"/>
    <col min="2022" max="2022" width="36.7265625" style="93" customWidth="1"/>
    <col min="2023" max="2029" width="9.7265625" style="93" customWidth="1"/>
    <col min="2030" max="2030" width="10" style="93" customWidth="1"/>
    <col min="2031" max="2033" width="9.7265625" style="93" customWidth="1"/>
    <col min="2034" max="2034" width="10.7265625" style="93" customWidth="1"/>
    <col min="2035" max="2276" width="10.453125" style="93"/>
    <col min="2277" max="2277" width="5.26953125" style="93" customWidth="1"/>
    <col min="2278" max="2278" width="36.7265625" style="93" customWidth="1"/>
    <col min="2279" max="2285" width="9.7265625" style="93" customWidth="1"/>
    <col min="2286" max="2286" width="10" style="93" customWidth="1"/>
    <col min="2287" max="2289" width="9.7265625" style="93" customWidth="1"/>
    <col min="2290" max="2290" width="10.7265625" style="93" customWidth="1"/>
    <col min="2291" max="2532" width="10.453125" style="93"/>
    <col min="2533" max="2533" width="5.26953125" style="93" customWidth="1"/>
    <col min="2534" max="2534" width="36.7265625" style="93" customWidth="1"/>
    <col min="2535" max="2541" width="9.7265625" style="93" customWidth="1"/>
    <col min="2542" max="2542" width="10" style="93" customWidth="1"/>
    <col min="2543" max="2545" width="9.7265625" style="93" customWidth="1"/>
    <col min="2546" max="2546" width="10.7265625" style="93" customWidth="1"/>
    <col min="2547" max="2788" width="10.453125" style="93"/>
    <col min="2789" max="2789" width="5.26953125" style="93" customWidth="1"/>
    <col min="2790" max="2790" width="36.7265625" style="93" customWidth="1"/>
    <col min="2791" max="2797" width="9.7265625" style="93" customWidth="1"/>
    <col min="2798" max="2798" width="10" style="93" customWidth="1"/>
    <col min="2799" max="2801" width="9.7265625" style="93" customWidth="1"/>
    <col min="2802" max="2802" width="10.7265625" style="93" customWidth="1"/>
    <col min="2803" max="3044" width="10.453125" style="93"/>
    <col min="3045" max="3045" width="5.26953125" style="93" customWidth="1"/>
    <col min="3046" max="3046" width="36.7265625" style="93" customWidth="1"/>
    <col min="3047" max="3053" width="9.7265625" style="93" customWidth="1"/>
    <col min="3054" max="3054" width="10" style="93" customWidth="1"/>
    <col min="3055" max="3057" width="9.7265625" style="93" customWidth="1"/>
    <col min="3058" max="3058" width="10.7265625" style="93" customWidth="1"/>
    <col min="3059" max="3300" width="10.453125" style="93"/>
    <col min="3301" max="3301" width="5.26953125" style="93" customWidth="1"/>
    <col min="3302" max="3302" width="36.7265625" style="93" customWidth="1"/>
    <col min="3303" max="3309" width="9.7265625" style="93" customWidth="1"/>
    <col min="3310" max="3310" width="10" style="93" customWidth="1"/>
    <col min="3311" max="3313" width="9.7265625" style="93" customWidth="1"/>
    <col min="3314" max="3314" width="10.7265625" style="93" customWidth="1"/>
    <col min="3315" max="3556" width="10.453125" style="93"/>
    <col min="3557" max="3557" width="5.26953125" style="93" customWidth="1"/>
    <col min="3558" max="3558" width="36.7265625" style="93" customWidth="1"/>
    <col min="3559" max="3565" width="9.7265625" style="93" customWidth="1"/>
    <col min="3566" max="3566" width="10" style="93" customWidth="1"/>
    <col min="3567" max="3569" width="9.7265625" style="93" customWidth="1"/>
    <col min="3570" max="3570" width="10.7265625" style="93" customWidth="1"/>
    <col min="3571" max="3812" width="10.453125" style="93"/>
    <col min="3813" max="3813" width="5.26953125" style="93" customWidth="1"/>
    <col min="3814" max="3814" width="36.7265625" style="93" customWidth="1"/>
    <col min="3815" max="3821" width="9.7265625" style="93" customWidth="1"/>
    <col min="3822" max="3822" width="10" style="93" customWidth="1"/>
    <col min="3823" max="3825" width="9.7265625" style="93" customWidth="1"/>
    <col min="3826" max="3826" width="10.7265625" style="93" customWidth="1"/>
    <col min="3827" max="4068" width="10.453125" style="93"/>
    <col min="4069" max="4069" width="5.26953125" style="93" customWidth="1"/>
    <col min="4070" max="4070" width="36.7265625" style="93" customWidth="1"/>
    <col min="4071" max="4077" width="9.7265625" style="93" customWidth="1"/>
    <col min="4078" max="4078" width="10" style="93" customWidth="1"/>
    <col min="4079" max="4081" width="9.7265625" style="93" customWidth="1"/>
    <col min="4082" max="4082" width="10.7265625" style="93" customWidth="1"/>
    <col min="4083" max="4324" width="10.453125" style="93"/>
    <col min="4325" max="4325" width="5.26953125" style="93" customWidth="1"/>
    <col min="4326" max="4326" width="36.7265625" style="93" customWidth="1"/>
    <col min="4327" max="4333" width="9.7265625" style="93" customWidth="1"/>
    <col min="4334" max="4334" width="10" style="93" customWidth="1"/>
    <col min="4335" max="4337" width="9.7265625" style="93" customWidth="1"/>
    <col min="4338" max="4338" width="10.7265625" style="93" customWidth="1"/>
    <col min="4339" max="4580" width="10.453125" style="93"/>
    <col min="4581" max="4581" width="5.26953125" style="93" customWidth="1"/>
    <col min="4582" max="4582" width="36.7265625" style="93" customWidth="1"/>
    <col min="4583" max="4589" width="9.7265625" style="93" customWidth="1"/>
    <col min="4590" max="4590" width="10" style="93" customWidth="1"/>
    <col min="4591" max="4593" width="9.7265625" style="93" customWidth="1"/>
    <col min="4594" max="4594" width="10.7265625" style="93" customWidth="1"/>
    <col min="4595" max="4836" width="10.453125" style="93"/>
    <col min="4837" max="4837" width="5.26953125" style="93" customWidth="1"/>
    <col min="4838" max="4838" width="36.7265625" style="93" customWidth="1"/>
    <col min="4839" max="4845" width="9.7265625" style="93" customWidth="1"/>
    <col min="4846" max="4846" width="10" style="93" customWidth="1"/>
    <col min="4847" max="4849" width="9.7265625" style="93" customWidth="1"/>
    <col min="4850" max="4850" width="10.7265625" style="93" customWidth="1"/>
    <col min="4851" max="5092" width="10.453125" style="93"/>
    <col min="5093" max="5093" width="5.26953125" style="93" customWidth="1"/>
    <col min="5094" max="5094" width="36.7265625" style="93" customWidth="1"/>
    <col min="5095" max="5101" width="9.7265625" style="93" customWidth="1"/>
    <col min="5102" max="5102" width="10" style="93" customWidth="1"/>
    <col min="5103" max="5105" width="9.7265625" style="93" customWidth="1"/>
    <col min="5106" max="5106" width="10.7265625" style="93" customWidth="1"/>
    <col min="5107" max="5348" width="10.453125" style="93"/>
    <col min="5349" max="5349" width="5.26953125" style="93" customWidth="1"/>
    <col min="5350" max="5350" width="36.7265625" style="93" customWidth="1"/>
    <col min="5351" max="5357" width="9.7265625" style="93" customWidth="1"/>
    <col min="5358" max="5358" width="10" style="93" customWidth="1"/>
    <col min="5359" max="5361" width="9.7265625" style="93" customWidth="1"/>
    <col min="5362" max="5362" width="10.7265625" style="93" customWidth="1"/>
    <col min="5363" max="5604" width="10.453125" style="93"/>
    <col min="5605" max="5605" width="5.26953125" style="93" customWidth="1"/>
    <col min="5606" max="5606" width="36.7265625" style="93" customWidth="1"/>
    <col min="5607" max="5613" width="9.7265625" style="93" customWidth="1"/>
    <col min="5614" max="5614" width="10" style="93" customWidth="1"/>
    <col min="5615" max="5617" width="9.7265625" style="93" customWidth="1"/>
    <col min="5618" max="5618" width="10.7265625" style="93" customWidth="1"/>
    <col min="5619" max="5860" width="10.453125" style="93"/>
    <col min="5861" max="5861" width="5.26953125" style="93" customWidth="1"/>
    <col min="5862" max="5862" width="36.7265625" style="93" customWidth="1"/>
    <col min="5863" max="5869" width="9.7265625" style="93" customWidth="1"/>
    <col min="5870" max="5870" width="10" style="93" customWidth="1"/>
    <col min="5871" max="5873" width="9.7265625" style="93" customWidth="1"/>
    <col min="5874" max="5874" width="10.7265625" style="93" customWidth="1"/>
    <col min="5875" max="6116" width="10.453125" style="93"/>
    <col min="6117" max="6117" width="5.26953125" style="93" customWidth="1"/>
    <col min="6118" max="6118" width="36.7265625" style="93" customWidth="1"/>
    <col min="6119" max="6125" width="9.7265625" style="93" customWidth="1"/>
    <col min="6126" max="6126" width="10" style="93" customWidth="1"/>
    <col min="6127" max="6129" width="9.7265625" style="93" customWidth="1"/>
    <col min="6130" max="6130" width="10.7265625" style="93" customWidth="1"/>
    <col min="6131" max="6372" width="10.453125" style="93"/>
    <col min="6373" max="6373" width="5.26953125" style="93" customWidth="1"/>
    <col min="6374" max="6374" width="36.7265625" style="93" customWidth="1"/>
    <col min="6375" max="6381" width="9.7265625" style="93" customWidth="1"/>
    <col min="6382" max="6382" width="10" style="93" customWidth="1"/>
    <col min="6383" max="6385" width="9.7265625" style="93" customWidth="1"/>
    <col min="6386" max="6386" width="10.7265625" style="93" customWidth="1"/>
    <col min="6387" max="6628" width="10.453125" style="93"/>
    <col min="6629" max="6629" width="5.26953125" style="93" customWidth="1"/>
    <col min="6630" max="6630" width="36.7265625" style="93" customWidth="1"/>
    <col min="6631" max="6637" width="9.7265625" style="93" customWidth="1"/>
    <col min="6638" max="6638" width="10" style="93" customWidth="1"/>
    <col min="6639" max="6641" width="9.7265625" style="93" customWidth="1"/>
    <col min="6642" max="6642" width="10.7265625" style="93" customWidth="1"/>
    <col min="6643" max="6884" width="10.453125" style="93"/>
    <col min="6885" max="6885" width="5.26953125" style="93" customWidth="1"/>
    <col min="6886" max="6886" width="36.7265625" style="93" customWidth="1"/>
    <col min="6887" max="6893" width="9.7265625" style="93" customWidth="1"/>
    <col min="6894" max="6894" width="10" style="93" customWidth="1"/>
    <col min="6895" max="6897" width="9.7265625" style="93" customWidth="1"/>
    <col min="6898" max="6898" width="10.7265625" style="93" customWidth="1"/>
    <col min="6899" max="7140" width="10.453125" style="93"/>
    <col min="7141" max="7141" width="5.26953125" style="93" customWidth="1"/>
    <col min="7142" max="7142" width="36.7265625" style="93" customWidth="1"/>
    <col min="7143" max="7149" width="9.7265625" style="93" customWidth="1"/>
    <col min="7150" max="7150" width="10" style="93" customWidth="1"/>
    <col min="7151" max="7153" width="9.7265625" style="93" customWidth="1"/>
    <col min="7154" max="7154" width="10.7265625" style="93" customWidth="1"/>
    <col min="7155" max="7396" width="10.453125" style="93"/>
    <col min="7397" max="7397" width="5.26953125" style="93" customWidth="1"/>
    <col min="7398" max="7398" width="36.7265625" style="93" customWidth="1"/>
    <col min="7399" max="7405" width="9.7265625" style="93" customWidth="1"/>
    <col min="7406" max="7406" width="10" style="93" customWidth="1"/>
    <col min="7407" max="7409" width="9.7265625" style="93" customWidth="1"/>
    <col min="7410" max="7410" width="10.7265625" style="93" customWidth="1"/>
    <col min="7411" max="7652" width="10.453125" style="93"/>
    <col min="7653" max="7653" width="5.26953125" style="93" customWidth="1"/>
    <col min="7654" max="7654" width="36.7265625" style="93" customWidth="1"/>
    <col min="7655" max="7661" width="9.7265625" style="93" customWidth="1"/>
    <col min="7662" max="7662" width="10" style="93" customWidth="1"/>
    <col min="7663" max="7665" width="9.7265625" style="93" customWidth="1"/>
    <col min="7666" max="7666" width="10.7265625" style="93" customWidth="1"/>
    <col min="7667" max="7908" width="10.453125" style="93"/>
    <col min="7909" max="7909" width="5.26953125" style="93" customWidth="1"/>
    <col min="7910" max="7910" width="36.7265625" style="93" customWidth="1"/>
    <col min="7911" max="7917" width="9.7265625" style="93" customWidth="1"/>
    <col min="7918" max="7918" width="10" style="93" customWidth="1"/>
    <col min="7919" max="7921" width="9.7265625" style="93" customWidth="1"/>
    <col min="7922" max="7922" width="10.7265625" style="93" customWidth="1"/>
    <col min="7923" max="8164" width="10.453125" style="93"/>
    <col min="8165" max="8165" width="5.26953125" style="93" customWidth="1"/>
    <col min="8166" max="8166" width="36.7265625" style="93" customWidth="1"/>
    <col min="8167" max="8173" width="9.7265625" style="93" customWidth="1"/>
    <col min="8174" max="8174" width="10" style="93" customWidth="1"/>
    <col min="8175" max="8177" width="9.7265625" style="93" customWidth="1"/>
    <col min="8178" max="8178" width="10.7265625" style="93" customWidth="1"/>
    <col min="8179" max="8420" width="10.453125" style="93"/>
    <col min="8421" max="8421" width="5.26953125" style="93" customWidth="1"/>
    <col min="8422" max="8422" width="36.7265625" style="93" customWidth="1"/>
    <col min="8423" max="8429" width="9.7265625" style="93" customWidth="1"/>
    <col min="8430" max="8430" width="10" style="93" customWidth="1"/>
    <col min="8431" max="8433" width="9.7265625" style="93" customWidth="1"/>
    <col min="8434" max="8434" width="10.7265625" style="93" customWidth="1"/>
    <col min="8435" max="8676" width="10.453125" style="93"/>
    <col min="8677" max="8677" width="5.26953125" style="93" customWidth="1"/>
    <col min="8678" max="8678" width="36.7265625" style="93" customWidth="1"/>
    <col min="8679" max="8685" width="9.7265625" style="93" customWidth="1"/>
    <col min="8686" max="8686" width="10" style="93" customWidth="1"/>
    <col min="8687" max="8689" width="9.7265625" style="93" customWidth="1"/>
    <col min="8690" max="8690" width="10.7265625" style="93" customWidth="1"/>
    <col min="8691" max="8932" width="10.453125" style="93"/>
    <col min="8933" max="8933" width="5.26953125" style="93" customWidth="1"/>
    <col min="8934" max="8934" width="36.7265625" style="93" customWidth="1"/>
    <col min="8935" max="8941" width="9.7265625" style="93" customWidth="1"/>
    <col min="8942" max="8942" width="10" style="93" customWidth="1"/>
    <col min="8943" max="8945" width="9.7265625" style="93" customWidth="1"/>
    <col min="8946" max="8946" width="10.7265625" style="93" customWidth="1"/>
    <col min="8947" max="9188" width="10.453125" style="93"/>
    <col min="9189" max="9189" width="5.26953125" style="93" customWidth="1"/>
    <col min="9190" max="9190" width="36.7265625" style="93" customWidth="1"/>
    <col min="9191" max="9197" width="9.7265625" style="93" customWidth="1"/>
    <col min="9198" max="9198" width="10" style="93" customWidth="1"/>
    <col min="9199" max="9201" width="9.7265625" style="93" customWidth="1"/>
    <col min="9202" max="9202" width="10.7265625" style="93" customWidth="1"/>
    <col min="9203" max="9444" width="10.453125" style="93"/>
    <col min="9445" max="9445" width="5.26953125" style="93" customWidth="1"/>
    <col min="9446" max="9446" width="36.7265625" style="93" customWidth="1"/>
    <col min="9447" max="9453" width="9.7265625" style="93" customWidth="1"/>
    <col min="9454" max="9454" width="10" style="93" customWidth="1"/>
    <col min="9455" max="9457" width="9.7265625" style="93" customWidth="1"/>
    <col min="9458" max="9458" width="10.7265625" style="93" customWidth="1"/>
    <col min="9459" max="9700" width="10.453125" style="93"/>
    <col min="9701" max="9701" width="5.26953125" style="93" customWidth="1"/>
    <col min="9702" max="9702" width="36.7265625" style="93" customWidth="1"/>
    <col min="9703" max="9709" width="9.7265625" style="93" customWidth="1"/>
    <col min="9710" max="9710" width="10" style="93" customWidth="1"/>
    <col min="9711" max="9713" width="9.7265625" style="93" customWidth="1"/>
    <col min="9714" max="9714" width="10.7265625" style="93" customWidth="1"/>
    <col min="9715" max="9956" width="10.453125" style="93"/>
    <col min="9957" max="9957" width="5.26953125" style="93" customWidth="1"/>
    <col min="9958" max="9958" width="36.7265625" style="93" customWidth="1"/>
    <col min="9959" max="9965" width="9.7265625" style="93" customWidth="1"/>
    <col min="9966" max="9966" width="10" style="93" customWidth="1"/>
    <col min="9967" max="9969" width="9.7265625" style="93" customWidth="1"/>
    <col min="9970" max="9970" width="10.7265625" style="93" customWidth="1"/>
    <col min="9971" max="10212" width="10.453125" style="93"/>
    <col min="10213" max="10213" width="5.26953125" style="93" customWidth="1"/>
    <col min="10214" max="10214" width="36.7265625" style="93" customWidth="1"/>
    <col min="10215" max="10221" width="9.7265625" style="93" customWidth="1"/>
    <col min="10222" max="10222" width="10" style="93" customWidth="1"/>
    <col min="10223" max="10225" width="9.7265625" style="93" customWidth="1"/>
    <col min="10226" max="10226" width="10.7265625" style="93" customWidth="1"/>
    <col min="10227" max="10468" width="10.453125" style="93"/>
    <col min="10469" max="10469" width="5.26953125" style="93" customWidth="1"/>
    <col min="10470" max="10470" width="36.7265625" style="93" customWidth="1"/>
    <col min="10471" max="10477" width="9.7265625" style="93" customWidth="1"/>
    <col min="10478" max="10478" width="10" style="93" customWidth="1"/>
    <col min="10479" max="10481" width="9.7265625" style="93" customWidth="1"/>
    <col min="10482" max="10482" width="10.7265625" style="93" customWidth="1"/>
    <col min="10483" max="10724" width="10.453125" style="93"/>
    <col min="10725" max="10725" width="5.26953125" style="93" customWidth="1"/>
    <col min="10726" max="10726" width="36.7265625" style="93" customWidth="1"/>
    <col min="10727" max="10733" width="9.7265625" style="93" customWidth="1"/>
    <col min="10734" max="10734" width="10" style="93" customWidth="1"/>
    <col min="10735" max="10737" width="9.7265625" style="93" customWidth="1"/>
    <col min="10738" max="10738" width="10.7265625" style="93" customWidth="1"/>
    <col min="10739" max="10980" width="10.453125" style="93"/>
    <col min="10981" max="10981" width="5.26953125" style="93" customWidth="1"/>
    <col min="10982" max="10982" width="36.7265625" style="93" customWidth="1"/>
    <col min="10983" max="10989" width="9.7265625" style="93" customWidth="1"/>
    <col min="10990" max="10990" width="10" style="93" customWidth="1"/>
    <col min="10991" max="10993" width="9.7265625" style="93" customWidth="1"/>
    <col min="10994" max="10994" width="10.7265625" style="93" customWidth="1"/>
    <col min="10995" max="11236" width="10.453125" style="93"/>
    <col min="11237" max="11237" width="5.26953125" style="93" customWidth="1"/>
    <col min="11238" max="11238" width="36.7265625" style="93" customWidth="1"/>
    <col min="11239" max="11245" width="9.7265625" style="93" customWidth="1"/>
    <col min="11246" max="11246" width="10" style="93" customWidth="1"/>
    <col min="11247" max="11249" width="9.7265625" style="93" customWidth="1"/>
    <col min="11250" max="11250" width="10.7265625" style="93" customWidth="1"/>
    <col min="11251" max="11492" width="10.453125" style="93"/>
    <col min="11493" max="11493" width="5.26953125" style="93" customWidth="1"/>
    <col min="11494" max="11494" width="36.7265625" style="93" customWidth="1"/>
    <col min="11495" max="11501" width="9.7265625" style="93" customWidth="1"/>
    <col min="11502" max="11502" width="10" style="93" customWidth="1"/>
    <col min="11503" max="11505" width="9.7265625" style="93" customWidth="1"/>
    <col min="11506" max="11506" width="10.7265625" style="93" customWidth="1"/>
    <col min="11507" max="11748" width="10.453125" style="93"/>
    <col min="11749" max="11749" width="5.26953125" style="93" customWidth="1"/>
    <col min="11750" max="11750" width="36.7265625" style="93" customWidth="1"/>
    <col min="11751" max="11757" width="9.7265625" style="93" customWidth="1"/>
    <col min="11758" max="11758" width="10" style="93" customWidth="1"/>
    <col min="11759" max="11761" width="9.7265625" style="93" customWidth="1"/>
    <col min="11762" max="11762" width="10.7265625" style="93" customWidth="1"/>
    <col min="11763" max="12004" width="10.453125" style="93"/>
    <col min="12005" max="12005" width="5.26953125" style="93" customWidth="1"/>
    <col min="12006" max="12006" width="36.7265625" style="93" customWidth="1"/>
    <col min="12007" max="12013" width="9.7265625" style="93" customWidth="1"/>
    <col min="12014" max="12014" width="10" style="93" customWidth="1"/>
    <col min="12015" max="12017" width="9.7265625" style="93" customWidth="1"/>
    <col min="12018" max="12018" width="10.7265625" style="93" customWidth="1"/>
    <col min="12019" max="12260" width="10.453125" style="93"/>
    <col min="12261" max="12261" width="5.26953125" style="93" customWidth="1"/>
    <col min="12262" max="12262" width="36.7265625" style="93" customWidth="1"/>
    <col min="12263" max="12269" width="9.7265625" style="93" customWidth="1"/>
    <col min="12270" max="12270" width="10" style="93" customWidth="1"/>
    <col min="12271" max="12273" width="9.7265625" style="93" customWidth="1"/>
    <col min="12274" max="12274" width="10.7265625" style="93" customWidth="1"/>
    <col min="12275" max="12516" width="10.453125" style="93"/>
    <col min="12517" max="12517" width="5.26953125" style="93" customWidth="1"/>
    <col min="12518" max="12518" width="36.7265625" style="93" customWidth="1"/>
    <col min="12519" max="12525" width="9.7265625" style="93" customWidth="1"/>
    <col min="12526" max="12526" width="10" style="93" customWidth="1"/>
    <col min="12527" max="12529" width="9.7265625" style="93" customWidth="1"/>
    <col min="12530" max="12530" width="10.7265625" style="93" customWidth="1"/>
    <col min="12531" max="12772" width="10.453125" style="93"/>
    <col min="12773" max="12773" width="5.26953125" style="93" customWidth="1"/>
    <col min="12774" max="12774" width="36.7265625" style="93" customWidth="1"/>
    <col min="12775" max="12781" width="9.7265625" style="93" customWidth="1"/>
    <col min="12782" max="12782" width="10" style="93" customWidth="1"/>
    <col min="12783" max="12785" width="9.7265625" style="93" customWidth="1"/>
    <col min="12786" max="12786" width="10.7265625" style="93" customWidth="1"/>
    <col min="12787" max="13028" width="10.453125" style="93"/>
    <col min="13029" max="13029" width="5.26953125" style="93" customWidth="1"/>
    <col min="13030" max="13030" width="36.7265625" style="93" customWidth="1"/>
    <col min="13031" max="13037" width="9.7265625" style="93" customWidth="1"/>
    <col min="13038" max="13038" width="10" style="93" customWidth="1"/>
    <col min="13039" max="13041" width="9.7265625" style="93" customWidth="1"/>
    <col min="13042" max="13042" width="10.7265625" style="93" customWidth="1"/>
    <col min="13043" max="13284" width="10.453125" style="93"/>
    <col min="13285" max="13285" width="5.26953125" style="93" customWidth="1"/>
    <col min="13286" max="13286" width="36.7265625" style="93" customWidth="1"/>
    <col min="13287" max="13293" width="9.7265625" style="93" customWidth="1"/>
    <col min="13294" max="13294" width="10" style="93" customWidth="1"/>
    <col min="13295" max="13297" width="9.7265625" style="93" customWidth="1"/>
    <col min="13298" max="13298" width="10.7265625" style="93" customWidth="1"/>
    <col min="13299" max="13540" width="10.453125" style="93"/>
    <col min="13541" max="13541" width="5.26953125" style="93" customWidth="1"/>
    <col min="13542" max="13542" width="36.7265625" style="93" customWidth="1"/>
    <col min="13543" max="13549" width="9.7265625" style="93" customWidth="1"/>
    <col min="13550" max="13550" width="10" style="93" customWidth="1"/>
    <col min="13551" max="13553" width="9.7265625" style="93" customWidth="1"/>
    <col min="13554" max="13554" width="10.7265625" style="93" customWidth="1"/>
    <col min="13555" max="13796" width="10.453125" style="93"/>
    <col min="13797" max="13797" width="5.26953125" style="93" customWidth="1"/>
    <col min="13798" max="13798" width="36.7265625" style="93" customWidth="1"/>
    <col min="13799" max="13805" width="9.7265625" style="93" customWidth="1"/>
    <col min="13806" max="13806" width="10" style="93" customWidth="1"/>
    <col min="13807" max="13809" width="9.7265625" style="93" customWidth="1"/>
    <col min="13810" max="13810" width="10.7265625" style="93" customWidth="1"/>
    <col min="13811" max="14052" width="10.453125" style="93"/>
    <col min="14053" max="14053" width="5.26953125" style="93" customWidth="1"/>
    <col min="14054" max="14054" width="36.7265625" style="93" customWidth="1"/>
    <col min="14055" max="14061" width="9.7265625" style="93" customWidth="1"/>
    <col min="14062" max="14062" width="10" style="93" customWidth="1"/>
    <col min="14063" max="14065" width="9.7265625" style="93" customWidth="1"/>
    <col min="14066" max="14066" width="10.7265625" style="93" customWidth="1"/>
    <col min="14067" max="14308" width="10.453125" style="93"/>
    <col min="14309" max="14309" width="5.26953125" style="93" customWidth="1"/>
    <col min="14310" max="14310" width="36.7265625" style="93" customWidth="1"/>
    <col min="14311" max="14317" width="9.7265625" style="93" customWidth="1"/>
    <col min="14318" max="14318" width="10" style="93" customWidth="1"/>
    <col min="14319" max="14321" width="9.7265625" style="93" customWidth="1"/>
    <col min="14322" max="14322" width="10.7265625" style="93" customWidth="1"/>
    <col min="14323" max="14564" width="10.453125" style="93"/>
    <col min="14565" max="14565" width="5.26953125" style="93" customWidth="1"/>
    <col min="14566" max="14566" width="36.7265625" style="93" customWidth="1"/>
    <col min="14567" max="14573" width="9.7265625" style="93" customWidth="1"/>
    <col min="14574" max="14574" width="10" style="93" customWidth="1"/>
    <col min="14575" max="14577" width="9.7265625" style="93" customWidth="1"/>
    <col min="14578" max="14578" width="10.7265625" style="93" customWidth="1"/>
    <col min="14579" max="14820" width="10.453125" style="93"/>
    <col min="14821" max="14821" width="5.26953125" style="93" customWidth="1"/>
    <col min="14822" max="14822" width="36.7265625" style="93" customWidth="1"/>
    <col min="14823" max="14829" width="9.7265625" style="93" customWidth="1"/>
    <col min="14830" max="14830" width="10" style="93" customWidth="1"/>
    <col min="14831" max="14833" width="9.7265625" style="93" customWidth="1"/>
    <col min="14834" max="14834" width="10.7265625" style="93" customWidth="1"/>
    <col min="14835" max="15076" width="10.453125" style="93"/>
    <col min="15077" max="15077" width="5.26953125" style="93" customWidth="1"/>
    <col min="15078" max="15078" width="36.7265625" style="93" customWidth="1"/>
    <col min="15079" max="15085" width="9.7265625" style="93" customWidth="1"/>
    <col min="15086" max="15086" width="10" style="93" customWidth="1"/>
    <col min="15087" max="15089" width="9.7265625" style="93" customWidth="1"/>
    <col min="15090" max="15090" width="10.7265625" style="93" customWidth="1"/>
    <col min="15091" max="15332" width="10.453125" style="93"/>
    <col min="15333" max="15333" width="5.26953125" style="93" customWidth="1"/>
    <col min="15334" max="15334" width="36.7265625" style="93" customWidth="1"/>
    <col min="15335" max="15341" width="9.7265625" style="93" customWidth="1"/>
    <col min="15342" max="15342" width="10" style="93" customWidth="1"/>
    <col min="15343" max="15345" width="9.7265625" style="93" customWidth="1"/>
    <col min="15346" max="15346" width="10.7265625" style="93" customWidth="1"/>
    <col min="15347" max="15588" width="10.453125" style="93"/>
    <col min="15589" max="15589" width="5.26953125" style="93" customWidth="1"/>
    <col min="15590" max="15590" width="36.7265625" style="93" customWidth="1"/>
    <col min="15591" max="15597" width="9.7265625" style="93" customWidth="1"/>
    <col min="15598" max="15598" width="10" style="93" customWidth="1"/>
    <col min="15599" max="15601" width="9.7265625" style="93" customWidth="1"/>
    <col min="15602" max="15602" width="10.7265625" style="93" customWidth="1"/>
    <col min="15603" max="15844" width="10.453125" style="93"/>
    <col min="15845" max="15845" width="5.26953125" style="93" customWidth="1"/>
    <col min="15846" max="15846" width="36.7265625" style="93" customWidth="1"/>
    <col min="15847" max="15853" width="9.7265625" style="93" customWidth="1"/>
    <col min="15854" max="15854" width="10" style="93" customWidth="1"/>
    <col min="15855" max="15857" width="9.7265625" style="93" customWidth="1"/>
    <col min="15858" max="15858" width="10.7265625" style="93" customWidth="1"/>
    <col min="15859" max="16100" width="10.453125" style="93"/>
    <col min="16101" max="16101" width="5.26953125" style="93" customWidth="1"/>
    <col min="16102" max="16102" width="36.7265625" style="93" customWidth="1"/>
    <col min="16103" max="16109" width="9.7265625" style="93" customWidth="1"/>
    <col min="16110" max="16110" width="10" style="93" customWidth="1"/>
    <col min="16111" max="16113" width="9.7265625" style="93" customWidth="1"/>
    <col min="16114" max="16114" width="10.7265625" style="93" customWidth="1"/>
    <col min="16115" max="16384" width="10.453125" style="93"/>
  </cols>
  <sheetData>
    <row r="2" spans="1:13" ht="17.5">
      <c r="A2" s="354" t="s">
        <v>287</v>
      </c>
      <c r="B2" s="354"/>
      <c r="C2" s="354"/>
      <c r="D2" s="354"/>
      <c r="E2" s="354"/>
      <c r="F2" s="354"/>
      <c r="G2" s="354"/>
      <c r="H2" s="354"/>
      <c r="I2" s="354"/>
      <c r="J2" s="354"/>
      <c r="K2" s="354"/>
      <c r="L2" s="354"/>
      <c r="M2" s="354"/>
    </row>
    <row r="3" spans="1:13" ht="15.5">
      <c r="A3" s="355" t="s">
        <v>211</v>
      </c>
      <c r="B3" s="355"/>
      <c r="C3" s="355"/>
      <c r="D3" s="355"/>
      <c r="E3" s="355"/>
      <c r="F3" s="355"/>
      <c r="G3" s="355"/>
      <c r="H3" s="355"/>
      <c r="I3" s="355"/>
      <c r="J3" s="355"/>
      <c r="K3" s="355"/>
      <c r="L3" s="355"/>
      <c r="M3" s="355"/>
    </row>
    <row r="4" spans="1:13">
      <c r="A4" s="356" t="s">
        <v>288</v>
      </c>
      <c r="B4" s="356"/>
      <c r="C4" s="356"/>
      <c r="D4" s="356"/>
      <c r="E4" s="356"/>
      <c r="F4" s="356"/>
      <c r="G4" s="356"/>
      <c r="H4" s="356"/>
      <c r="I4" s="356"/>
      <c r="J4" s="356"/>
      <c r="K4" s="356"/>
      <c r="L4" s="356"/>
      <c r="M4" s="356"/>
    </row>
    <row r="5" spans="1:13" s="90" customFormat="1" ht="28">
      <c r="A5" s="96" t="s">
        <v>212</v>
      </c>
      <c r="B5" s="96" t="s">
        <v>289</v>
      </c>
      <c r="C5" s="97" t="s">
        <v>215</v>
      </c>
      <c r="D5" s="98" t="s">
        <v>216</v>
      </c>
      <c r="E5" s="98" t="s">
        <v>217</v>
      </c>
      <c r="F5" s="98" t="s">
        <v>218</v>
      </c>
      <c r="G5" s="98" t="s">
        <v>219</v>
      </c>
      <c r="H5" s="98" t="s">
        <v>220</v>
      </c>
      <c r="I5" s="98" t="s">
        <v>221</v>
      </c>
      <c r="J5" s="98" t="s">
        <v>222</v>
      </c>
      <c r="K5" s="98" t="s">
        <v>223</v>
      </c>
      <c r="L5" s="98" t="s">
        <v>224</v>
      </c>
      <c r="M5" s="98" t="s">
        <v>225</v>
      </c>
    </row>
    <row r="6" spans="1:13" s="91" customFormat="1" ht="22.5" customHeight="1">
      <c r="A6" s="99"/>
      <c r="B6" s="99" t="s">
        <v>215</v>
      </c>
      <c r="C6" s="100">
        <f>SUM(C7:C8)</f>
        <v>4000</v>
      </c>
      <c r="D6" s="101">
        <f>SUM(D7:D8)</f>
        <v>63</v>
      </c>
      <c r="E6" s="102">
        <f t="shared" ref="E6:M6" si="0">SUM(E7:E8)</f>
        <v>383</v>
      </c>
      <c r="F6" s="101">
        <f t="shared" si="0"/>
        <v>493</v>
      </c>
      <c r="G6" s="101">
        <f t="shared" si="0"/>
        <v>553</v>
      </c>
      <c r="H6" s="103">
        <f t="shared" si="0"/>
        <v>583</v>
      </c>
      <c r="I6" s="101">
        <f t="shared" si="0"/>
        <v>331</v>
      </c>
      <c r="J6" s="101">
        <f t="shared" si="0"/>
        <v>233</v>
      </c>
      <c r="K6" s="101">
        <f t="shared" si="0"/>
        <v>663</v>
      </c>
      <c r="L6" s="101">
        <f t="shared" si="0"/>
        <v>334</v>
      </c>
      <c r="M6" s="101">
        <f t="shared" si="0"/>
        <v>364</v>
      </c>
    </row>
    <row r="7" spans="1:13" s="91" customFormat="1" ht="22.5" customHeight="1">
      <c r="A7" s="99">
        <v>1</v>
      </c>
      <c r="B7" s="104" t="s">
        <v>285</v>
      </c>
      <c r="C7" s="100">
        <f>SUM(D7:M7)</f>
        <v>3435</v>
      </c>
      <c r="D7" s="101">
        <v>63</v>
      </c>
      <c r="E7" s="102">
        <v>363</v>
      </c>
      <c r="F7" s="101">
        <v>463</v>
      </c>
      <c r="G7" s="101">
        <v>363</v>
      </c>
      <c r="H7" s="103">
        <v>533</v>
      </c>
      <c r="I7" s="101">
        <v>286</v>
      </c>
      <c r="J7" s="101">
        <v>173</v>
      </c>
      <c r="K7" s="101">
        <v>563</v>
      </c>
      <c r="L7" s="101">
        <v>264</v>
      </c>
      <c r="M7" s="101">
        <v>364</v>
      </c>
    </row>
    <row r="8" spans="1:13" s="91" customFormat="1" ht="28">
      <c r="A8" s="99">
        <v>2</v>
      </c>
      <c r="B8" s="104" t="s">
        <v>286</v>
      </c>
      <c r="C8" s="100">
        <f>SUM(C9:C20)</f>
        <v>565</v>
      </c>
      <c r="D8" s="100">
        <f t="shared" ref="D8:M8" si="1">SUM(D9:D20)</f>
        <v>0</v>
      </c>
      <c r="E8" s="100">
        <f t="shared" si="1"/>
        <v>20</v>
      </c>
      <c r="F8" s="100">
        <f t="shared" si="1"/>
        <v>30</v>
      </c>
      <c r="G8" s="100">
        <f t="shared" si="1"/>
        <v>190</v>
      </c>
      <c r="H8" s="100">
        <f t="shared" si="1"/>
        <v>50</v>
      </c>
      <c r="I8" s="100">
        <f t="shared" si="1"/>
        <v>45</v>
      </c>
      <c r="J8" s="100">
        <f t="shared" si="1"/>
        <v>60</v>
      </c>
      <c r="K8" s="100">
        <f t="shared" si="1"/>
        <v>100</v>
      </c>
      <c r="L8" s="100">
        <f t="shared" si="1"/>
        <v>70</v>
      </c>
      <c r="M8" s="100">
        <f t="shared" si="1"/>
        <v>0</v>
      </c>
    </row>
    <row r="9" spans="1:13" s="92" customFormat="1" ht="22.5" customHeight="1">
      <c r="A9" s="105" t="s">
        <v>290</v>
      </c>
      <c r="B9" s="106" t="s">
        <v>291</v>
      </c>
      <c r="C9" s="107">
        <f>SUM(D9:M9)</f>
        <v>100</v>
      </c>
      <c r="D9" s="108"/>
      <c r="E9" s="109"/>
      <c r="F9" s="108"/>
      <c r="G9" s="108"/>
      <c r="H9" s="110"/>
      <c r="I9" s="108"/>
      <c r="J9" s="108"/>
      <c r="K9" s="108">
        <v>100</v>
      </c>
      <c r="L9" s="108"/>
      <c r="M9" s="108"/>
    </row>
    <row r="10" spans="1:13" s="92" customFormat="1" ht="22.5" customHeight="1">
      <c r="A10" s="105" t="s">
        <v>292</v>
      </c>
      <c r="B10" s="106" t="s">
        <v>293</v>
      </c>
      <c r="C10" s="107">
        <f>SUM(D10:M10)</f>
        <v>40</v>
      </c>
      <c r="D10" s="108"/>
      <c r="E10" s="109"/>
      <c r="F10" s="108"/>
      <c r="G10" s="108">
        <v>40</v>
      </c>
      <c r="H10" s="110"/>
      <c r="I10" s="108"/>
      <c r="J10" s="108"/>
      <c r="K10" s="108"/>
      <c r="L10" s="108"/>
      <c r="M10" s="108"/>
    </row>
    <row r="11" spans="1:13" s="92" customFormat="1" ht="22.5" customHeight="1">
      <c r="A11" s="105" t="s">
        <v>294</v>
      </c>
      <c r="B11" s="106" t="s">
        <v>295</v>
      </c>
      <c r="C11" s="107">
        <f t="shared" ref="C11:C20" si="2">SUM(D11:M11)</f>
        <v>20</v>
      </c>
      <c r="D11" s="108"/>
      <c r="E11" s="109">
        <v>20</v>
      </c>
      <c r="F11" s="108"/>
      <c r="G11" s="108"/>
      <c r="H11" s="110"/>
      <c r="I11" s="108"/>
      <c r="J11" s="108"/>
      <c r="K11" s="108"/>
      <c r="L11" s="108"/>
      <c r="M11" s="108"/>
    </row>
    <row r="12" spans="1:13" s="92" customFormat="1" ht="22.5" customHeight="1">
      <c r="A12" s="105" t="s">
        <v>296</v>
      </c>
      <c r="B12" s="106" t="s">
        <v>297</v>
      </c>
      <c r="C12" s="107">
        <f t="shared" si="2"/>
        <v>50</v>
      </c>
      <c r="D12" s="108"/>
      <c r="E12" s="109"/>
      <c r="F12" s="108"/>
      <c r="G12" s="108">
        <v>50</v>
      </c>
      <c r="H12" s="110"/>
      <c r="I12" s="108"/>
      <c r="J12" s="108"/>
      <c r="K12" s="108"/>
      <c r="L12" s="108"/>
      <c r="M12" s="108"/>
    </row>
    <row r="13" spans="1:13" s="92" customFormat="1" ht="22.5" customHeight="1">
      <c r="A13" s="105" t="s">
        <v>298</v>
      </c>
      <c r="B13" s="106" t="s">
        <v>299</v>
      </c>
      <c r="C13" s="107">
        <f t="shared" si="2"/>
        <v>50</v>
      </c>
      <c r="D13" s="108"/>
      <c r="E13" s="109"/>
      <c r="F13" s="108"/>
      <c r="G13" s="108"/>
      <c r="H13" s="110"/>
      <c r="I13" s="108"/>
      <c r="J13" s="108"/>
      <c r="K13" s="108"/>
      <c r="L13" s="108">
        <v>50</v>
      </c>
      <c r="M13" s="108"/>
    </row>
    <row r="14" spans="1:13" s="92" customFormat="1" ht="22.5" customHeight="1">
      <c r="A14" s="105" t="s">
        <v>300</v>
      </c>
      <c r="B14" s="106" t="s">
        <v>301</v>
      </c>
      <c r="C14" s="107">
        <f t="shared" si="2"/>
        <v>30</v>
      </c>
      <c r="D14" s="108"/>
      <c r="E14" s="109"/>
      <c r="F14" s="108"/>
      <c r="G14" s="108"/>
      <c r="H14" s="110"/>
      <c r="I14" s="108">
        <v>30</v>
      </c>
      <c r="J14" s="108"/>
      <c r="K14" s="108"/>
      <c r="L14" s="108"/>
      <c r="M14" s="108"/>
    </row>
    <row r="15" spans="1:13" s="92" customFormat="1" ht="22.5" customHeight="1">
      <c r="A15" s="105" t="s">
        <v>302</v>
      </c>
      <c r="B15" s="106" t="s">
        <v>303</v>
      </c>
      <c r="C15" s="107">
        <f t="shared" si="2"/>
        <v>10</v>
      </c>
      <c r="D15" s="108"/>
      <c r="E15" s="109"/>
      <c r="F15" s="108"/>
      <c r="G15" s="108"/>
      <c r="H15" s="110"/>
      <c r="I15" s="108"/>
      <c r="J15" s="108">
        <v>10</v>
      </c>
      <c r="K15" s="108"/>
      <c r="L15" s="108"/>
      <c r="M15" s="108"/>
    </row>
    <row r="16" spans="1:13" s="92" customFormat="1" ht="22.5" customHeight="1">
      <c r="A16" s="105" t="s">
        <v>304</v>
      </c>
      <c r="B16" s="106" t="s">
        <v>305</v>
      </c>
      <c r="C16" s="107">
        <f t="shared" si="2"/>
        <v>50</v>
      </c>
      <c r="D16" s="108"/>
      <c r="E16" s="109"/>
      <c r="F16" s="108">
        <v>30</v>
      </c>
      <c r="G16" s="108"/>
      <c r="H16" s="110"/>
      <c r="I16" s="108"/>
      <c r="J16" s="108"/>
      <c r="K16" s="108"/>
      <c r="L16" s="108">
        <v>20</v>
      </c>
      <c r="M16" s="108"/>
    </row>
    <row r="17" spans="1:13" s="92" customFormat="1" ht="22.5" customHeight="1">
      <c r="A17" s="105" t="s">
        <v>306</v>
      </c>
      <c r="B17" s="106" t="s">
        <v>307</v>
      </c>
      <c r="C17" s="107">
        <f t="shared" si="2"/>
        <v>50</v>
      </c>
      <c r="D17" s="108"/>
      <c r="E17" s="109"/>
      <c r="F17" s="108"/>
      <c r="G17" s="108"/>
      <c r="H17" s="110">
        <v>50</v>
      </c>
      <c r="I17" s="108"/>
      <c r="J17" s="108"/>
      <c r="K17" s="108"/>
      <c r="L17" s="108"/>
      <c r="M17" s="108"/>
    </row>
    <row r="18" spans="1:13" s="92" customFormat="1" ht="22.5" customHeight="1">
      <c r="A18" s="105" t="s">
        <v>308</v>
      </c>
      <c r="B18" s="106" t="s">
        <v>309</v>
      </c>
      <c r="C18" s="107">
        <f t="shared" si="2"/>
        <v>100</v>
      </c>
      <c r="D18" s="108"/>
      <c r="E18" s="109"/>
      <c r="F18" s="108"/>
      <c r="G18" s="108">
        <v>100</v>
      </c>
      <c r="H18" s="110"/>
      <c r="I18" s="108"/>
      <c r="J18" s="108"/>
      <c r="K18" s="108"/>
      <c r="L18" s="108"/>
      <c r="M18" s="108"/>
    </row>
    <row r="19" spans="1:13" s="92" customFormat="1" ht="22.5" customHeight="1">
      <c r="A19" s="105" t="s">
        <v>310</v>
      </c>
      <c r="B19" s="106" t="s">
        <v>311</v>
      </c>
      <c r="C19" s="107">
        <f t="shared" si="2"/>
        <v>15</v>
      </c>
      <c r="D19" s="108"/>
      <c r="E19" s="109"/>
      <c r="F19" s="108"/>
      <c r="G19" s="108"/>
      <c r="H19" s="110"/>
      <c r="I19" s="108">
        <v>15</v>
      </c>
      <c r="J19" s="108"/>
      <c r="K19" s="108"/>
      <c r="L19" s="108"/>
      <c r="M19" s="108"/>
    </row>
    <row r="20" spans="1:13" s="92" customFormat="1" ht="22.5" customHeight="1">
      <c r="A20" s="111" t="s">
        <v>312</v>
      </c>
      <c r="B20" s="112" t="s">
        <v>313</v>
      </c>
      <c r="C20" s="113">
        <f t="shared" si="2"/>
        <v>50</v>
      </c>
      <c r="D20" s="114"/>
      <c r="E20" s="115"/>
      <c r="F20" s="114"/>
      <c r="G20" s="114"/>
      <c r="H20" s="116"/>
      <c r="I20" s="114"/>
      <c r="J20" s="114">
        <v>50</v>
      </c>
      <c r="K20" s="114"/>
      <c r="L20" s="114"/>
      <c r="M20" s="114"/>
    </row>
  </sheetData>
  <mergeCells count="3">
    <mergeCell ref="A2:M2"/>
    <mergeCell ref="A3:M3"/>
    <mergeCell ref="A4:M4"/>
  </mergeCells>
  <pageMargins left="0.70866141732283505" right="0.27559055118110198" top="0.59055118110236204" bottom="0.74803149606299202" header="0.31496062992126" footer="0.31496062992126"/>
  <pageSetup paperSize="9" orientation="landscape"/>
  <headerFooter>
    <oddHeader>&amp;LBiểu số: 11a/UB</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499984740745262"/>
  </sheetPr>
  <dimension ref="A1:J23"/>
  <sheetViews>
    <sheetView workbookViewId="0">
      <selection activeCell="A3" sqref="A3"/>
    </sheetView>
  </sheetViews>
  <sheetFormatPr defaultColWidth="9.26953125" defaultRowHeight="14"/>
  <cols>
    <col min="1" max="1" width="5.26953125" style="66" customWidth="1"/>
    <col min="2" max="2" width="32.453125" style="66" customWidth="1"/>
    <col min="3" max="3" width="13" style="66" customWidth="1"/>
    <col min="4" max="4" width="14" style="66" customWidth="1"/>
    <col min="5" max="6" width="13" style="66" customWidth="1"/>
    <col min="7" max="16384" width="9.26953125" style="66"/>
  </cols>
  <sheetData>
    <row r="1" spans="1:10" s="65" customFormat="1" ht="41.25" customHeight="1">
      <c r="A1" s="357" t="s">
        <v>314</v>
      </c>
      <c r="B1" s="358"/>
      <c r="C1" s="358"/>
      <c r="D1" s="358"/>
      <c r="E1" s="358"/>
      <c r="F1" s="358"/>
      <c r="G1" s="67"/>
      <c r="H1" s="67"/>
      <c r="I1" s="67"/>
      <c r="J1" s="67"/>
    </row>
    <row r="2" spans="1:10" s="65" customFormat="1" ht="20.25" customHeight="1">
      <c r="A2" s="359" t="s">
        <v>211</v>
      </c>
      <c r="B2" s="359"/>
      <c r="C2" s="359"/>
      <c r="D2" s="359"/>
      <c r="E2" s="359"/>
      <c r="F2" s="359"/>
      <c r="G2" s="67"/>
      <c r="H2" s="67"/>
      <c r="I2" s="67"/>
      <c r="J2" s="67"/>
    </row>
    <row r="3" spans="1:10" ht="18">
      <c r="A3" s="68"/>
      <c r="B3" s="69"/>
      <c r="C3" s="68"/>
      <c r="D3" s="69"/>
      <c r="E3" s="69"/>
      <c r="F3" s="69"/>
      <c r="G3" s="70"/>
      <c r="H3" s="70"/>
      <c r="I3" s="70"/>
      <c r="J3" s="70"/>
    </row>
    <row r="4" spans="1:10">
      <c r="A4" s="361" t="s">
        <v>315</v>
      </c>
      <c r="B4" s="364" t="s">
        <v>213</v>
      </c>
      <c r="C4" s="361" t="s">
        <v>316</v>
      </c>
      <c r="D4" s="361" t="s">
        <v>317</v>
      </c>
      <c r="E4" s="360" t="s">
        <v>318</v>
      </c>
      <c r="F4" s="360"/>
      <c r="G4" s="71"/>
      <c r="H4" s="71"/>
      <c r="I4" s="71"/>
      <c r="J4" s="71"/>
    </row>
    <row r="5" spans="1:10">
      <c r="A5" s="362"/>
      <c r="B5" s="365"/>
      <c r="C5" s="362"/>
      <c r="D5" s="362"/>
      <c r="E5" s="367" t="s">
        <v>319</v>
      </c>
      <c r="F5" s="367" t="s">
        <v>320</v>
      </c>
      <c r="G5" s="72"/>
      <c r="H5" s="72"/>
      <c r="I5" s="72"/>
      <c r="J5" s="72"/>
    </row>
    <row r="6" spans="1:10">
      <c r="A6" s="363"/>
      <c r="B6" s="366"/>
      <c r="C6" s="363"/>
      <c r="D6" s="363"/>
      <c r="E6" s="363"/>
      <c r="F6" s="363"/>
      <c r="G6" s="71"/>
      <c r="H6" s="71"/>
      <c r="I6" s="71"/>
      <c r="J6" s="71"/>
    </row>
    <row r="7" spans="1:10" ht="28">
      <c r="A7" s="73" t="s">
        <v>5</v>
      </c>
      <c r="B7" s="74" t="s">
        <v>321</v>
      </c>
      <c r="C7" s="75" t="s">
        <v>12</v>
      </c>
      <c r="D7" s="76">
        <v>8991</v>
      </c>
      <c r="E7" s="76">
        <v>478</v>
      </c>
      <c r="F7" s="76">
        <v>8513</v>
      </c>
      <c r="G7" s="71"/>
      <c r="H7" s="71"/>
      <c r="I7" s="71"/>
      <c r="J7" s="71"/>
    </row>
    <row r="8" spans="1:10" ht="22.5" customHeight="1">
      <c r="A8" s="77">
        <v>1</v>
      </c>
      <c r="B8" s="78" t="s">
        <v>322</v>
      </c>
      <c r="C8" s="77" t="s">
        <v>42</v>
      </c>
      <c r="D8" s="79">
        <v>950</v>
      </c>
      <c r="E8" s="79"/>
      <c r="F8" s="80">
        <v>950</v>
      </c>
      <c r="G8" s="81"/>
      <c r="H8" s="81"/>
      <c r="I8" s="81"/>
      <c r="J8" s="81"/>
    </row>
    <row r="9" spans="1:10" ht="22.5" customHeight="1">
      <c r="A9" s="77">
        <v>2</v>
      </c>
      <c r="B9" s="78" t="s">
        <v>323</v>
      </c>
      <c r="C9" s="77" t="s">
        <v>42</v>
      </c>
      <c r="D9" s="79">
        <v>3840</v>
      </c>
      <c r="E9" s="79"/>
      <c r="F9" s="80">
        <v>3840</v>
      </c>
      <c r="G9" s="81"/>
      <c r="H9" s="81"/>
      <c r="I9" s="81"/>
      <c r="J9" s="81"/>
    </row>
    <row r="10" spans="1:10" ht="22.5" customHeight="1">
      <c r="A10" s="77">
        <v>3</v>
      </c>
      <c r="B10" s="78" t="s">
        <v>324</v>
      </c>
      <c r="C10" s="77" t="s">
        <v>42</v>
      </c>
      <c r="D10" s="79">
        <v>4201</v>
      </c>
      <c r="E10" s="79">
        <v>478</v>
      </c>
      <c r="F10" s="79">
        <v>3723</v>
      </c>
      <c r="G10" s="72"/>
      <c r="H10" s="72"/>
      <c r="I10" s="72"/>
      <c r="J10" s="72"/>
    </row>
    <row r="11" spans="1:10" ht="22.5" customHeight="1">
      <c r="A11" s="82" t="s">
        <v>138</v>
      </c>
      <c r="B11" s="83" t="s">
        <v>325</v>
      </c>
      <c r="C11" s="77"/>
      <c r="D11" s="84"/>
      <c r="E11" s="84"/>
      <c r="F11" s="79"/>
      <c r="G11" s="72"/>
      <c r="H11" s="72"/>
      <c r="I11" s="72"/>
      <c r="J11" s="72"/>
    </row>
    <row r="12" spans="1:10" ht="22.5" customHeight="1">
      <c r="A12" s="77">
        <v>1</v>
      </c>
      <c r="B12" s="78" t="s">
        <v>86</v>
      </c>
      <c r="C12" s="77" t="s">
        <v>326</v>
      </c>
      <c r="D12" s="85">
        <v>500000</v>
      </c>
      <c r="E12" s="85"/>
      <c r="F12" s="85">
        <v>500000</v>
      </c>
      <c r="G12" s="72"/>
      <c r="H12" s="72"/>
      <c r="I12" s="72"/>
      <c r="J12" s="72"/>
    </row>
    <row r="13" spans="1:10" ht="22.5" customHeight="1">
      <c r="A13" s="77">
        <v>2</v>
      </c>
      <c r="B13" s="78" t="s">
        <v>88</v>
      </c>
      <c r="C13" s="77" t="s">
        <v>57</v>
      </c>
      <c r="D13" s="85">
        <v>320000</v>
      </c>
      <c r="E13" s="85"/>
      <c r="F13" s="85">
        <v>320000</v>
      </c>
      <c r="G13" s="71"/>
      <c r="H13" s="71"/>
      <c r="I13" s="71"/>
      <c r="J13" s="71"/>
    </row>
    <row r="14" spans="1:10" ht="22.5" customHeight="1">
      <c r="A14" s="77">
        <v>3</v>
      </c>
      <c r="B14" s="78" t="s">
        <v>327</v>
      </c>
      <c r="C14" s="77" t="s">
        <v>57</v>
      </c>
      <c r="D14" s="85">
        <v>13000</v>
      </c>
      <c r="E14" s="85"/>
      <c r="F14" s="85">
        <v>13000</v>
      </c>
      <c r="G14" s="71"/>
      <c r="H14" s="71"/>
      <c r="I14" s="71"/>
      <c r="J14" s="71"/>
    </row>
    <row r="15" spans="1:10" ht="22.5" customHeight="1">
      <c r="A15" s="77">
        <v>4</v>
      </c>
      <c r="B15" s="78" t="s">
        <v>90</v>
      </c>
      <c r="C15" s="77" t="s">
        <v>87</v>
      </c>
      <c r="D15" s="85">
        <v>43350</v>
      </c>
      <c r="E15" s="85"/>
      <c r="F15" s="85">
        <v>43350</v>
      </c>
      <c r="G15" s="71"/>
      <c r="H15" s="71"/>
      <c r="I15" s="71"/>
      <c r="J15" s="71"/>
    </row>
    <row r="16" spans="1:10" ht="22.5" customHeight="1">
      <c r="A16" s="77">
        <v>5</v>
      </c>
      <c r="B16" s="78" t="s">
        <v>91</v>
      </c>
      <c r="C16" s="77" t="s">
        <v>92</v>
      </c>
      <c r="D16" s="85">
        <v>4254</v>
      </c>
      <c r="E16" s="85"/>
      <c r="F16" s="85">
        <v>4254</v>
      </c>
      <c r="G16" s="81"/>
      <c r="H16" s="81"/>
      <c r="I16" s="81"/>
      <c r="J16" s="81"/>
    </row>
    <row r="17" spans="1:10" ht="22.5" customHeight="1">
      <c r="A17" s="77">
        <v>6</v>
      </c>
      <c r="B17" s="78" t="s">
        <v>93</v>
      </c>
      <c r="C17" s="77" t="s">
        <v>92</v>
      </c>
      <c r="D17" s="85">
        <v>478</v>
      </c>
      <c r="E17" s="85">
        <v>478</v>
      </c>
      <c r="F17" s="79"/>
      <c r="G17" s="81"/>
      <c r="H17" s="81"/>
      <c r="I17" s="81"/>
      <c r="J17" s="81"/>
    </row>
    <row r="18" spans="1:10" ht="22.5" customHeight="1">
      <c r="A18" s="86">
        <v>7</v>
      </c>
      <c r="B18" s="87" t="s">
        <v>94</v>
      </c>
      <c r="C18" s="86" t="s">
        <v>328</v>
      </c>
      <c r="D18" s="88">
        <v>4000</v>
      </c>
      <c r="E18" s="88"/>
      <c r="F18" s="88">
        <v>4000</v>
      </c>
      <c r="G18" s="72"/>
      <c r="H18" s="72"/>
      <c r="I18" s="72"/>
      <c r="J18" s="72"/>
    </row>
    <row r="23" spans="1:10" ht="15.5">
      <c r="E23" s="89" t="s">
        <v>246</v>
      </c>
    </row>
  </sheetData>
  <mergeCells count="9">
    <mergeCell ref="A1:F1"/>
    <mergeCell ref="A2:F2"/>
    <mergeCell ref="E4:F4"/>
    <mergeCell ref="A4:A6"/>
    <mergeCell ref="B4:B6"/>
    <mergeCell ref="C4:C6"/>
    <mergeCell ref="D4:D6"/>
    <mergeCell ref="E5:E6"/>
    <mergeCell ref="F5:F6"/>
  </mergeCells>
  <pageMargins left="0.70866141732283505" right="0.39370078740157499" top="0.98425196850393704" bottom="0.74803149606299202" header="0.65" footer="0.31496062992126"/>
  <pageSetup paperSize="9" orientation="portrait"/>
  <headerFooter>
    <oddHeader>&amp;LBiểu số: 12/UB</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A9113-E67D-47CF-A845-CB1D1C1B2B81}">
  <dimension ref="A1:H63"/>
  <sheetViews>
    <sheetView tabSelected="1" workbookViewId="0">
      <selection activeCell="B6" sqref="B6"/>
    </sheetView>
  </sheetViews>
  <sheetFormatPr defaultColWidth="8.90625" defaultRowHeight="14"/>
  <cols>
    <col min="1" max="1" width="6.1796875" style="334" customWidth="1"/>
    <col min="2" max="2" width="65.54296875" style="65" customWidth="1"/>
    <col min="3" max="3" width="33.54296875" style="65" customWidth="1"/>
    <col min="4" max="4" width="15.36328125" style="65" customWidth="1"/>
    <col min="5" max="5" width="13.6328125" style="65" customWidth="1"/>
    <col min="6" max="6" width="22.90625" style="65" customWidth="1"/>
    <col min="7" max="7" width="18.26953125" style="65" customWidth="1"/>
    <col min="8" max="16384" width="8.90625" style="65"/>
  </cols>
  <sheetData>
    <row r="1" spans="1:8" ht="17.5" customHeight="1">
      <c r="A1" s="368" t="s">
        <v>398</v>
      </c>
      <c r="B1" s="368"/>
      <c r="C1" s="368"/>
      <c r="D1" s="368"/>
      <c r="E1" s="368"/>
      <c r="F1" s="368"/>
      <c r="G1" s="368"/>
      <c r="H1" s="368"/>
    </row>
    <row r="2" spans="1:8" s="333" customFormat="1" ht="22" customHeight="1">
      <c r="A2" s="369" t="s">
        <v>512</v>
      </c>
      <c r="B2" s="369"/>
      <c r="C2" s="369"/>
      <c r="D2" s="369"/>
      <c r="E2" s="369"/>
      <c r="F2" s="369"/>
      <c r="G2" s="369"/>
      <c r="H2" s="369"/>
    </row>
    <row r="3" spans="1:8" ht="23.5" customHeight="1">
      <c r="A3" s="370" t="s">
        <v>393</v>
      </c>
      <c r="B3" s="370"/>
      <c r="C3" s="370"/>
      <c r="D3" s="370"/>
      <c r="E3" s="370"/>
      <c r="F3" s="370"/>
      <c r="G3" s="370"/>
      <c r="H3" s="370"/>
    </row>
    <row r="4" spans="1:8" ht="9" customHeight="1">
      <c r="B4" s="337"/>
    </row>
    <row r="5" spans="1:8" s="335" customFormat="1" ht="53.25" customHeight="1">
      <c r="A5" s="339" t="s">
        <v>212</v>
      </c>
      <c r="B5" s="339" t="s">
        <v>369</v>
      </c>
      <c r="C5" s="339" t="s">
        <v>516</v>
      </c>
      <c r="D5" s="339" t="s">
        <v>370</v>
      </c>
      <c r="E5" s="339" t="s">
        <v>371</v>
      </c>
      <c r="F5" s="339" t="s">
        <v>517</v>
      </c>
      <c r="G5" s="339" t="s">
        <v>372</v>
      </c>
    </row>
    <row r="6" spans="1:8" s="335" customFormat="1" ht="45">
      <c r="A6" s="339">
        <v>1</v>
      </c>
      <c r="B6" s="339" t="s">
        <v>429</v>
      </c>
      <c r="C6" s="339"/>
      <c r="D6" s="339"/>
      <c r="E6" s="339"/>
      <c r="F6" s="339"/>
      <c r="G6" s="339"/>
    </row>
    <row r="7" spans="1:8" s="336" customFormat="1" ht="46.5">
      <c r="A7" s="340" t="s">
        <v>232</v>
      </c>
      <c r="B7" s="341" t="s">
        <v>430</v>
      </c>
      <c r="C7" s="340" t="s">
        <v>373</v>
      </c>
      <c r="D7" s="340" t="s">
        <v>397</v>
      </c>
      <c r="E7" s="340" t="s">
        <v>374</v>
      </c>
      <c r="F7" s="340" t="s">
        <v>431</v>
      </c>
      <c r="G7" s="340" t="s">
        <v>432</v>
      </c>
    </row>
    <row r="8" spans="1:8" s="336" customFormat="1" ht="46.5">
      <c r="A8" s="340" t="s">
        <v>242</v>
      </c>
      <c r="B8" s="341" t="s">
        <v>433</v>
      </c>
      <c r="C8" s="340" t="s">
        <v>373</v>
      </c>
      <c r="D8" s="340" t="s">
        <v>397</v>
      </c>
      <c r="E8" s="340" t="s">
        <v>374</v>
      </c>
      <c r="F8" s="340" t="s">
        <v>434</v>
      </c>
      <c r="G8" s="340" t="s">
        <v>435</v>
      </c>
    </row>
    <row r="9" spans="1:8" s="335" customFormat="1" ht="15">
      <c r="A9" s="339">
        <v>2</v>
      </c>
      <c r="B9" s="339" t="s">
        <v>375</v>
      </c>
      <c r="C9" s="339"/>
      <c r="D9" s="339"/>
      <c r="E9" s="339"/>
      <c r="F9" s="339"/>
      <c r="G9" s="339"/>
    </row>
    <row r="10" spans="1:8" s="335" customFormat="1" ht="46.5">
      <c r="A10" s="340" t="s">
        <v>290</v>
      </c>
      <c r="B10" s="341" t="s">
        <v>436</v>
      </c>
      <c r="C10" s="340" t="s">
        <v>373</v>
      </c>
      <c r="D10" s="340" t="s">
        <v>397</v>
      </c>
      <c r="E10" s="340" t="s">
        <v>376</v>
      </c>
      <c r="F10" s="340" t="s">
        <v>377</v>
      </c>
      <c r="G10" s="340" t="s">
        <v>378</v>
      </c>
    </row>
    <row r="11" spans="1:8" s="335" customFormat="1" ht="46.5">
      <c r="A11" s="340" t="s">
        <v>292</v>
      </c>
      <c r="B11" s="341" t="s">
        <v>394</v>
      </c>
      <c r="C11" s="340" t="s">
        <v>373</v>
      </c>
      <c r="D11" s="340" t="s">
        <v>397</v>
      </c>
      <c r="E11" s="340" t="s">
        <v>376</v>
      </c>
      <c r="F11" s="340" t="s">
        <v>377</v>
      </c>
      <c r="G11" s="340" t="s">
        <v>378</v>
      </c>
    </row>
    <row r="12" spans="1:8" s="335" customFormat="1" ht="62">
      <c r="A12" s="340" t="s">
        <v>294</v>
      </c>
      <c r="B12" s="341" t="s">
        <v>396</v>
      </c>
      <c r="C12" s="340" t="s">
        <v>420</v>
      </c>
      <c r="D12" s="340" t="s">
        <v>397</v>
      </c>
      <c r="E12" s="340" t="s">
        <v>374</v>
      </c>
      <c r="F12" s="340" t="s">
        <v>488</v>
      </c>
      <c r="G12" s="340" t="s">
        <v>379</v>
      </c>
    </row>
    <row r="13" spans="1:8" s="335" customFormat="1" ht="77.5">
      <c r="A13" s="340" t="s">
        <v>296</v>
      </c>
      <c r="B13" s="341" t="s">
        <v>437</v>
      </c>
      <c r="C13" s="340" t="s">
        <v>373</v>
      </c>
      <c r="D13" s="340" t="s">
        <v>418</v>
      </c>
      <c r="E13" s="340" t="s">
        <v>374</v>
      </c>
      <c r="F13" s="340" t="s">
        <v>377</v>
      </c>
      <c r="G13" s="340" t="s">
        <v>379</v>
      </c>
    </row>
    <row r="14" spans="1:8" s="335" customFormat="1" ht="93">
      <c r="A14" s="340" t="s">
        <v>298</v>
      </c>
      <c r="B14" s="342" t="s">
        <v>413</v>
      </c>
      <c r="C14" s="340" t="s">
        <v>380</v>
      </c>
      <c r="D14" s="340" t="s">
        <v>397</v>
      </c>
      <c r="E14" s="340" t="s">
        <v>374</v>
      </c>
      <c r="F14" s="340" t="s">
        <v>381</v>
      </c>
      <c r="G14" s="340" t="s">
        <v>414</v>
      </c>
    </row>
    <row r="15" spans="1:8" s="335" customFormat="1" ht="46.5">
      <c r="A15" s="340" t="s">
        <v>300</v>
      </c>
      <c r="B15" s="342" t="s">
        <v>438</v>
      </c>
      <c r="C15" s="340" t="s">
        <v>373</v>
      </c>
      <c r="D15" s="340" t="s">
        <v>418</v>
      </c>
      <c r="E15" s="340" t="s">
        <v>374</v>
      </c>
      <c r="F15" s="340" t="s">
        <v>382</v>
      </c>
      <c r="G15" s="340" t="s">
        <v>379</v>
      </c>
    </row>
    <row r="16" spans="1:8" s="335" customFormat="1" ht="93">
      <c r="A16" s="340" t="s">
        <v>302</v>
      </c>
      <c r="B16" s="341" t="s">
        <v>401</v>
      </c>
      <c r="C16" s="340" t="s">
        <v>373</v>
      </c>
      <c r="D16" s="340" t="s">
        <v>397</v>
      </c>
      <c r="E16" s="340" t="s">
        <v>374</v>
      </c>
      <c r="F16" s="340" t="s">
        <v>381</v>
      </c>
      <c r="G16" s="340" t="s">
        <v>415</v>
      </c>
    </row>
    <row r="17" spans="1:7" s="335" customFormat="1" ht="15">
      <c r="A17" s="339">
        <v>3</v>
      </c>
      <c r="B17" s="339" t="s">
        <v>383</v>
      </c>
      <c r="C17" s="339"/>
      <c r="D17" s="339"/>
      <c r="E17" s="339"/>
      <c r="F17" s="339"/>
      <c r="G17" s="339"/>
    </row>
    <row r="18" spans="1:7" s="336" customFormat="1" ht="93">
      <c r="A18" s="340" t="s">
        <v>330</v>
      </c>
      <c r="B18" s="341" t="s">
        <v>439</v>
      </c>
      <c r="C18" s="340" t="s">
        <v>373</v>
      </c>
      <c r="D18" s="340" t="s">
        <v>397</v>
      </c>
      <c r="E18" s="340" t="s">
        <v>384</v>
      </c>
      <c r="F18" s="340" t="s">
        <v>377</v>
      </c>
      <c r="G18" s="340" t="s">
        <v>385</v>
      </c>
    </row>
    <row r="19" spans="1:7" s="336" customFormat="1" ht="93">
      <c r="A19" s="340" t="s">
        <v>331</v>
      </c>
      <c r="B19" s="341" t="s">
        <v>440</v>
      </c>
      <c r="C19" s="340" t="s">
        <v>373</v>
      </c>
      <c r="D19" s="340" t="s">
        <v>397</v>
      </c>
      <c r="E19" s="340" t="s">
        <v>374</v>
      </c>
      <c r="F19" s="340" t="s">
        <v>377</v>
      </c>
      <c r="G19" s="340" t="s">
        <v>385</v>
      </c>
    </row>
    <row r="20" spans="1:7" s="336" customFormat="1" ht="77.5">
      <c r="A20" s="340" t="s">
        <v>441</v>
      </c>
      <c r="B20" s="341" t="s">
        <v>442</v>
      </c>
      <c r="C20" s="340" t="s">
        <v>373</v>
      </c>
      <c r="D20" s="340" t="s">
        <v>418</v>
      </c>
      <c r="E20" s="340" t="s">
        <v>374</v>
      </c>
      <c r="F20" s="340" t="s">
        <v>381</v>
      </c>
      <c r="G20" s="340" t="s">
        <v>443</v>
      </c>
    </row>
    <row r="21" spans="1:7" s="336" customFormat="1" ht="46.5">
      <c r="A21" s="340" t="s">
        <v>444</v>
      </c>
      <c r="B21" s="341" t="s">
        <v>445</v>
      </c>
      <c r="C21" s="340" t="s">
        <v>373</v>
      </c>
      <c r="D21" s="340" t="s">
        <v>397</v>
      </c>
      <c r="E21" s="340" t="s">
        <v>374</v>
      </c>
      <c r="F21" s="340" t="s">
        <v>377</v>
      </c>
      <c r="G21" s="340" t="s">
        <v>385</v>
      </c>
    </row>
    <row r="22" spans="1:7" s="336" customFormat="1" ht="93">
      <c r="A22" s="340" t="s">
        <v>446</v>
      </c>
      <c r="B22" s="341" t="s">
        <v>447</v>
      </c>
      <c r="C22" s="340" t="s">
        <v>380</v>
      </c>
      <c r="D22" s="340" t="s">
        <v>418</v>
      </c>
      <c r="E22" s="340" t="s">
        <v>448</v>
      </c>
      <c r="F22" s="340" t="s">
        <v>381</v>
      </c>
      <c r="G22" s="340" t="s">
        <v>449</v>
      </c>
    </row>
    <row r="23" spans="1:7" s="336" customFormat="1" ht="93">
      <c r="A23" s="340" t="s">
        <v>491</v>
      </c>
      <c r="B23" s="341" t="s">
        <v>399</v>
      </c>
      <c r="C23" s="340" t="s">
        <v>419</v>
      </c>
      <c r="D23" s="340" t="s">
        <v>397</v>
      </c>
      <c r="E23" s="340" t="s">
        <v>384</v>
      </c>
      <c r="F23" s="340" t="s">
        <v>377</v>
      </c>
      <c r="G23" s="340" t="s">
        <v>385</v>
      </c>
    </row>
    <row r="24" spans="1:7" s="336" customFormat="1" ht="46.5">
      <c r="A24" s="340" t="s">
        <v>492</v>
      </c>
      <c r="B24" s="341" t="s">
        <v>400</v>
      </c>
      <c r="C24" s="340" t="s">
        <v>419</v>
      </c>
      <c r="D24" s="340" t="s">
        <v>397</v>
      </c>
      <c r="E24" s="340" t="s">
        <v>374</v>
      </c>
      <c r="F24" s="340" t="s">
        <v>377</v>
      </c>
      <c r="G24" s="340" t="s">
        <v>385</v>
      </c>
    </row>
    <row r="25" spans="1:7" s="335" customFormat="1" ht="15">
      <c r="A25" s="339">
        <v>4</v>
      </c>
      <c r="B25" s="339" t="s">
        <v>386</v>
      </c>
      <c r="C25" s="339"/>
      <c r="D25" s="339"/>
      <c r="E25" s="339"/>
      <c r="F25" s="339"/>
      <c r="G25" s="339"/>
    </row>
    <row r="26" spans="1:7" s="335" customFormat="1" ht="93">
      <c r="A26" s="340" t="s">
        <v>450</v>
      </c>
      <c r="B26" s="341" t="s">
        <v>451</v>
      </c>
      <c r="C26" s="340" t="s">
        <v>373</v>
      </c>
      <c r="D26" s="340" t="s">
        <v>418</v>
      </c>
      <c r="E26" s="340" t="s">
        <v>374</v>
      </c>
      <c r="F26" s="340" t="s">
        <v>381</v>
      </c>
      <c r="G26" s="340" t="s">
        <v>452</v>
      </c>
    </row>
    <row r="27" spans="1:7" s="335" customFormat="1" ht="46.5">
      <c r="A27" s="340" t="s">
        <v>453</v>
      </c>
      <c r="B27" s="341" t="s">
        <v>454</v>
      </c>
      <c r="C27" s="340" t="s">
        <v>373</v>
      </c>
      <c r="D27" s="340" t="s">
        <v>418</v>
      </c>
      <c r="E27" s="340" t="s">
        <v>374</v>
      </c>
      <c r="F27" s="340" t="s">
        <v>377</v>
      </c>
      <c r="G27" s="340" t="s">
        <v>385</v>
      </c>
    </row>
    <row r="28" spans="1:7" s="335" customFormat="1" ht="62">
      <c r="A28" s="340" t="s">
        <v>455</v>
      </c>
      <c r="B28" s="341" t="s">
        <v>456</v>
      </c>
      <c r="C28" s="340" t="s">
        <v>373</v>
      </c>
      <c r="D28" s="340" t="s">
        <v>418</v>
      </c>
      <c r="E28" s="340" t="s">
        <v>374</v>
      </c>
      <c r="F28" s="340" t="s">
        <v>377</v>
      </c>
      <c r="G28" s="340" t="s">
        <v>385</v>
      </c>
    </row>
    <row r="29" spans="1:7" s="335" customFormat="1" ht="62">
      <c r="A29" s="340" t="s">
        <v>457</v>
      </c>
      <c r="B29" s="341" t="s">
        <v>458</v>
      </c>
      <c r="C29" s="340" t="s">
        <v>373</v>
      </c>
      <c r="D29" s="340" t="s">
        <v>418</v>
      </c>
      <c r="E29" s="340" t="s">
        <v>374</v>
      </c>
      <c r="F29" s="340" t="s">
        <v>377</v>
      </c>
      <c r="G29" s="340" t="s">
        <v>385</v>
      </c>
    </row>
    <row r="30" spans="1:7" s="335" customFormat="1" ht="46.5">
      <c r="A30" s="340" t="s">
        <v>459</v>
      </c>
      <c r="B30" s="341" t="s">
        <v>460</v>
      </c>
      <c r="C30" s="340" t="s">
        <v>373</v>
      </c>
      <c r="D30" s="340" t="s">
        <v>418</v>
      </c>
      <c r="E30" s="340" t="s">
        <v>374</v>
      </c>
      <c r="F30" s="340" t="s">
        <v>377</v>
      </c>
      <c r="G30" s="340" t="s">
        <v>385</v>
      </c>
    </row>
    <row r="31" spans="1:7" ht="46.5">
      <c r="A31" s="340" t="s">
        <v>461</v>
      </c>
      <c r="B31" s="341" t="s">
        <v>403</v>
      </c>
      <c r="C31" s="340" t="s">
        <v>373</v>
      </c>
      <c r="D31" s="340" t="s">
        <v>397</v>
      </c>
      <c r="E31" s="340" t="s">
        <v>374</v>
      </c>
      <c r="F31" s="340" t="s">
        <v>377</v>
      </c>
      <c r="G31" s="340" t="s">
        <v>425</v>
      </c>
    </row>
    <row r="32" spans="1:7" s="336" customFormat="1" ht="124">
      <c r="A32" s="340" t="s">
        <v>493</v>
      </c>
      <c r="B32" s="341" t="s">
        <v>402</v>
      </c>
      <c r="C32" s="340" t="s">
        <v>509</v>
      </c>
      <c r="D32" s="340" t="s">
        <v>418</v>
      </c>
      <c r="E32" s="340" t="s">
        <v>374</v>
      </c>
      <c r="F32" s="340" t="s">
        <v>381</v>
      </c>
      <c r="G32" s="340" t="s">
        <v>417</v>
      </c>
    </row>
    <row r="33" spans="1:7" s="335" customFormat="1" ht="30">
      <c r="A33" s="339">
        <v>5</v>
      </c>
      <c r="B33" s="339" t="s">
        <v>462</v>
      </c>
      <c r="C33" s="339"/>
      <c r="D33" s="339"/>
      <c r="E33" s="339"/>
      <c r="F33" s="339"/>
      <c r="G33" s="339"/>
    </row>
    <row r="34" spans="1:7" s="336" customFormat="1" ht="108.5">
      <c r="A34" s="340" t="s">
        <v>34</v>
      </c>
      <c r="B34" s="341" t="s">
        <v>463</v>
      </c>
      <c r="C34" s="340" t="s">
        <v>373</v>
      </c>
      <c r="D34" s="340" t="s">
        <v>418</v>
      </c>
      <c r="E34" s="340" t="s">
        <v>374</v>
      </c>
      <c r="F34" s="340" t="s">
        <v>377</v>
      </c>
      <c r="G34" s="340" t="s">
        <v>385</v>
      </c>
    </row>
    <row r="35" spans="1:7" s="336" customFormat="1" ht="62">
      <c r="A35" s="340" t="s">
        <v>62</v>
      </c>
      <c r="B35" s="341" t="s">
        <v>464</v>
      </c>
      <c r="C35" s="340" t="s">
        <v>373</v>
      </c>
      <c r="D35" s="340" t="s">
        <v>418</v>
      </c>
      <c r="E35" s="340" t="s">
        <v>374</v>
      </c>
      <c r="F35" s="340" t="s">
        <v>377</v>
      </c>
      <c r="G35" s="340" t="s">
        <v>385</v>
      </c>
    </row>
    <row r="36" spans="1:7" s="336" customFormat="1" ht="46.5">
      <c r="A36" s="340" t="s">
        <v>66</v>
      </c>
      <c r="B36" s="342" t="s">
        <v>465</v>
      </c>
      <c r="C36" s="340" t="s">
        <v>373</v>
      </c>
      <c r="D36" s="340" t="s">
        <v>397</v>
      </c>
      <c r="E36" s="340" t="s">
        <v>374</v>
      </c>
      <c r="F36" s="340" t="s">
        <v>377</v>
      </c>
      <c r="G36" s="340" t="s">
        <v>385</v>
      </c>
    </row>
    <row r="37" spans="1:7" s="336" customFormat="1" ht="155">
      <c r="A37" s="340" t="s">
        <v>76</v>
      </c>
      <c r="B37" s="342" t="s">
        <v>466</v>
      </c>
      <c r="C37" s="340" t="s">
        <v>373</v>
      </c>
      <c r="D37" s="340" t="s">
        <v>418</v>
      </c>
      <c r="E37" s="340" t="s">
        <v>374</v>
      </c>
      <c r="F37" s="340" t="s">
        <v>381</v>
      </c>
      <c r="G37" s="340" t="s">
        <v>467</v>
      </c>
    </row>
    <row r="38" spans="1:7" s="336" customFormat="1" ht="53" customHeight="1">
      <c r="A38" s="340" t="s">
        <v>80</v>
      </c>
      <c r="B38" s="342" t="s">
        <v>468</v>
      </c>
      <c r="C38" s="340" t="s">
        <v>373</v>
      </c>
      <c r="D38" s="340" t="s">
        <v>397</v>
      </c>
      <c r="E38" s="340" t="s">
        <v>374</v>
      </c>
      <c r="F38" s="340" t="s">
        <v>377</v>
      </c>
      <c r="G38" s="340" t="s">
        <v>385</v>
      </c>
    </row>
    <row r="39" spans="1:7" s="335" customFormat="1" ht="38.5" customHeight="1">
      <c r="A39" s="339">
        <v>6</v>
      </c>
      <c r="B39" s="343" t="s">
        <v>387</v>
      </c>
      <c r="C39" s="339"/>
      <c r="D39" s="339"/>
      <c r="E39" s="339"/>
      <c r="F39" s="339"/>
      <c r="G39" s="339"/>
    </row>
    <row r="40" spans="1:7" s="335" customFormat="1" ht="93">
      <c r="A40" s="340" t="s">
        <v>257</v>
      </c>
      <c r="B40" s="342" t="s">
        <v>388</v>
      </c>
      <c r="C40" s="340" t="s">
        <v>373</v>
      </c>
      <c r="D40" s="340" t="s">
        <v>397</v>
      </c>
      <c r="E40" s="340" t="s">
        <v>374</v>
      </c>
      <c r="F40" s="340" t="s">
        <v>381</v>
      </c>
      <c r="G40" s="340" t="s">
        <v>416</v>
      </c>
    </row>
    <row r="41" spans="1:7" s="335" customFormat="1" ht="108.5">
      <c r="A41" s="340" t="s">
        <v>261</v>
      </c>
      <c r="B41" s="342" t="s">
        <v>389</v>
      </c>
      <c r="C41" s="340" t="s">
        <v>373</v>
      </c>
      <c r="D41" s="340" t="s">
        <v>397</v>
      </c>
      <c r="E41" s="340" t="s">
        <v>374</v>
      </c>
      <c r="F41" s="340" t="s">
        <v>381</v>
      </c>
      <c r="G41" s="340" t="s">
        <v>412</v>
      </c>
    </row>
    <row r="42" spans="1:7" s="335" customFormat="1" ht="66" customHeight="1">
      <c r="A42" s="340" t="s">
        <v>469</v>
      </c>
      <c r="B42" s="342" t="s">
        <v>471</v>
      </c>
      <c r="C42" s="340" t="s">
        <v>373</v>
      </c>
      <c r="D42" s="340" t="s">
        <v>397</v>
      </c>
      <c r="E42" s="340" t="s">
        <v>374</v>
      </c>
      <c r="F42" s="340" t="s">
        <v>377</v>
      </c>
      <c r="G42" s="340" t="s">
        <v>385</v>
      </c>
    </row>
    <row r="43" spans="1:7" s="335" customFormat="1" ht="54" customHeight="1">
      <c r="A43" s="340" t="s">
        <v>470</v>
      </c>
      <c r="B43" s="342" t="s">
        <v>472</v>
      </c>
      <c r="C43" s="340" t="s">
        <v>373</v>
      </c>
      <c r="D43" s="340" t="s">
        <v>397</v>
      </c>
      <c r="E43" s="340" t="s">
        <v>374</v>
      </c>
      <c r="F43" s="340" t="s">
        <v>377</v>
      </c>
      <c r="G43" s="340" t="s">
        <v>385</v>
      </c>
    </row>
    <row r="44" spans="1:7" s="335" customFormat="1" ht="46.5">
      <c r="A44" s="340" t="s">
        <v>494</v>
      </c>
      <c r="B44" s="342" t="s">
        <v>473</v>
      </c>
      <c r="C44" s="340" t="s">
        <v>373</v>
      </c>
      <c r="D44" s="340" t="s">
        <v>397</v>
      </c>
      <c r="E44" s="340" t="s">
        <v>374</v>
      </c>
      <c r="F44" s="340" t="s">
        <v>377</v>
      </c>
      <c r="G44" s="340" t="s">
        <v>385</v>
      </c>
    </row>
    <row r="45" spans="1:7" s="335" customFormat="1" ht="46.5">
      <c r="A45" s="340" t="s">
        <v>495</v>
      </c>
      <c r="B45" s="342" t="s">
        <v>474</v>
      </c>
      <c r="C45" s="340" t="s">
        <v>373</v>
      </c>
      <c r="D45" s="340" t="s">
        <v>397</v>
      </c>
      <c r="E45" s="340" t="s">
        <v>374</v>
      </c>
      <c r="F45" s="340" t="s">
        <v>377</v>
      </c>
      <c r="G45" s="340" t="s">
        <v>385</v>
      </c>
    </row>
    <row r="46" spans="1:7" s="335" customFormat="1" ht="124">
      <c r="A46" s="340" t="s">
        <v>496</v>
      </c>
      <c r="B46" s="342" t="s">
        <v>475</v>
      </c>
      <c r="C46" s="340" t="s">
        <v>373</v>
      </c>
      <c r="D46" s="340" t="s">
        <v>418</v>
      </c>
      <c r="E46" s="340" t="s">
        <v>374</v>
      </c>
      <c r="F46" s="340" t="s">
        <v>381</v>
      </c>
      <c r="G46" s="340" t="s">
        <v>476</v>
      </c>
    </row>
    <row r="47" spans="1:7" s="336" customFormat="1" ht="124">
      <c r="A47" s="340" t="s">
        <v>497</v>
      </c>
      <c r="B47" s="341" t="s">
        <v>395</v>
      </c>
      <c r="C47" s="340" t="s">
        <v>373</v>
      </c>
      <c r="D47" s="340" t="s">
        <v>397</v>
      </c>
      <c r="E47" s="340" t="s">
        <v>374</v>
      </c>
      <c r="F47" s="340" t="s">
        <v>426</v>
      </c>
      <c r="G47" s="340" t="s">
        <v>427</v>
      </c>
    </row>
    <row r="48" spans="1:7" s="335" customFormat="1" ht="24.5" customHeight="1">
      <c r="A48" s="339">
        <v>7</v>
      </c>
      <c r="B48" s="343" t="s">
        <v>390</v>
      </c>
      <c r="C48" s="339"/>
      <c r="D48" s="339"/>
      <c r="E48" s="339"/>
      <c r="F48" s="339"/>
      <c r="G48" s="339"/>
    </row>
    <row r="49" spans="1:7" s="335" customFormat="1" ht="46.5">
      <c r="A49" s="340" t="s">
        <v>477</v>
      </c>
      <c r="B49" s="341" t="s">
        <v>506</v>
      </c>
      <c r="C49" s="340" t="s">
        <v>419</v>
      </c>
      <c r="D49" s="340" t="s">
        <v>397</v>
      </c>
      <c r="E49" s="340" t="s">
        <v>376</v>
      </c>
      <c r="F49" s="340" t="s">
        <v>377</v>
      </c>
      <c r="G49" s="344" t="s">
        <v>428</v>
      </c>
    </row>
    <row r="50" spans="1:7" s="335" customFormat="1" ht="93">
      <c r="A50" s="340" t="s">
        <v>478</v>
      </c>
      <c r="B50" s="341" t="s">
        <v>405</v>
      </c>
      <c r="C50" s="340" t="s">
        <v>419</v>
      </c>
      <c r="D50" s="340" t="s">
        <v>397</v>
      </c>
      <c r="E50" s="340" t="s">
        <v>391</v>
      </c>
      <c r="F50" s="340" t="s">
        <v>377</v>
      </c>
      <c r="G50" s="344" t="s">
        <v>428</v>
      </c>
    </row>
    <row r="51" spans="1:7" s="335" customFormat="1" ht="46.5">
      <c r="A51" s="340" t="s">
        <v>498</v>
      </c>
      <c r="B51" s="341" t="s">
        <v>404</v>
      </c>
      <c r="C51" s="340" t="s">
        <v>419</v>
      </c>
      <c r="D51" s="340" t="s">
        <v>397</v>
      </c>
      <c r="E51" s="340" t="s">
        <v>376</v>
      </c>
      <c r="F51" s="340" t="s">
        <v>377</v>
      </c>
      <c r="G51" s="344" t="s">
        <v>428</v>
      </c>
    </row>
    <row r="52" spans="1:7" s="336" customFormat="1" ht="189.5" customHeight="1">
      <c r="A52" s="340" t="s">
        <v>499</v>
      </c>
      <c r="B52" s="341" t="s">
        <v>489</v>
      </c>
      <c r="C52" s="340" t="s">
        <v>510</v>
      </c>
      <c r="D52" s="340" t="s">
        <v>418</v>
      </c>
      <c r="E52" s="340" t="s">
        <v>376</v>
      </c>
      <c r="F52" s="374" t="s">
        <v>514</v>
      </c>
      <c r="G52" s="344" t="s">
        <v>490</v>
      </c>
    </row>
    <row r="53" spans="1:7" s="335" customFormat="1" ht="30">
      <c r="A53" s="339">
        <v>8</v>
      </c>
      <c r="B53" s="339" t="s">
        <v>479</v>
      </c>
      <c r="C53" s="339"/>
      <c r="D53" s="339"/>
      <c r="E53" s="339"/>
      <c r="F53" s="339"/>
      <c r="G53" s="339"/>
    </row>
    <row r="54" spans="1:7" s="336" customFormat="1" ht="93">
      <c r="A54" s="340" t="s">
        <v>500</v>
      </c>
      <c r="B54" s="341" t="s">
        <v>481</v>
      </c>
      <c r="C54" s="340" t="s">
        <v>373</v>
      </c>
      <c r="D54" s="340" t="s">
        <v>418</v>
      </c>
      <c r="E54" s="340" t="s">
        <v>376</v>
      </c>
      <c r="F54" s="340" t="s">
        <v>377</v>
      </c>
      <c r="G54" s="340" t="s">
        <v>385</v>
      </c>
    </row>
    <row r="55" spans="1:7" s="336" customFormat="1" ht="351" customHeight="1">
      <c r="A55" s="340" t="s">
        <v>480</v>
      </c>
      <c r="B55" s="341" t="s">
        <v>482</v>
      </c>
      <c r="C55" s="340" t="s">
        <v>515</v>
      </c>
      <c r="D55" s="340" t="s">
        <v>418</v>
      </c>
      <c r="E55" s="340" t="s">
        <v>376</v>
      </c>
      <c r="F55" s="340" t="s">
        <v>381</v>
      </c>
      <c r="G55" s="340" t="s">
        <v>508</v>
      </c>
    </row>
    <row r="56" spans="1:7" s="335" customFormat="1" ht="30">
      <c r="A56" s="339">
        <v>9</v>
      </c>
      <c r="B56" s="339" t="s">
        <v>483</v>
      </c>
      <c r="C56" s="339"/>
      <c r="D56" s="339"/>
      <c r="E56" s="339"/>
      <c r="F56" s="339"/>
      <c r="G56" s="339"/>
    </row>
    <row r="57" spans="1:7" s="338" customFormat="1" ht="108.5">
      <c r="A57" s="340" t="s">
        <v>484</v>
      </c>
      <c r="B57" s="341" t="s">
        <v>406</v>
      </c>
      <c r="C57" s="340" t="s">
        <v>421</v>
      </c>
      <c r="D57" s="340" t="s">
        <v>397</v>
      </c>
      <c r="E57" s="340" t="s">
        <v>410</v>
      </c>
      <c r="F57" s="340" t="s">
        <v>377</v>
      </c>
      <c r="G57" s="340" t="s">
        <v>411</v>
      </c>
    </row>
    <row r="58" spans="1:7" s="335" customFormat="1" ht="248">
      <c r="A58" s="340" t="s">
        <v>485</v>
      </c>
      <c r="B58" s="345" t="s">
        <v>505</v>
      </c>
      <c r="C58" s="340" t="s">
        <v>511</v>
      </c>
      <c r="D58" s="340" t="s">
        <v>397</v>
      </c>
      <c r="E58" s="340" t="s">
        <v>410</v>
      </c>
      <c r="F58" s="374" t="s">
        <v>513</v>
      </c>
      <c r="G58" s="340" t="s">
        <v>392</v>
      </c>
    </row>
    <row r="59" spans="1:7" s="335" customFormat="1" ht="257.5" customHeight="1">
      <c r="A59" s="340" t="s">
        <v>486</v>
      </c>
      <c r="B59" s="345" t="s">
        <v>407</v>
      </c>
      <c r="C59" s="345" t="s">
        <v>422</v>
      </c>
      <c r="D59" s="340" t="s">
        <v>397</v>
      </c>
      <c r="E59" s="340" t="s">
        <v>410</v>
      </c>
      <c r="F59" s="374" t="s">
        <v>513</v>
      </c>
      <c r="G59" s="340" t="s">
        <v>428</v>
      </c>
    </row>
    <row r="60" spans="1:7" s="335" customFormat="1" ht="93">
      <c r="A60" s="340" t="s">
        <v>501</v>
      </c>
      <c r="B60" s="345" t="s">
        <v>408</v>
      </c>
      <c r="C60" s="340" t="s">
        <v>423</v>
      </c>
      <c r="D60" s="340" t="s">
        <v>397</v>
      </c>
      <c r="E60" s="340" t="s">
        <v>410</v>
      </c>
      <c r="F60" s="340" t="s">
        <v>377</v>
      </c>
      <c r="G60" s="340" t="s">
        <v>385</v>
      </c>
    </row>
    <row r="61" spans="1:7" s="335" customFormat="1" ht="93">
      <c r="A61" s="340" t="s">
        <v>502</v>
      </c>
      <c r="B61" s="345" t="s">
        <v>409</v>
      </c>
      <c r="C61" s="340" t="s">
        <v>424</v>
      </c>
      <c r="D61" s="340" t="s">
        <v>397</v>
      </c>
      <c r="E61" s="340" t="s">
        <v>410</v>
      </c>
      <c r="F61" s="340" t="s">
        <v>377</v>
      </c>
      <c r="G61" s="340" t="s">
        <v>385</v>
      </c>
    </row>
    <row r="62" spans="1:7" s="336" customFormat="1" ht="46.5">
      <c r="A62" s="340" t="s">
        <v>503</v>
      </c>
      <c r="B62" s="341" t="s">
        <v>507</v>
      </c>
      <c r="C62" s="340" t="s">
        <v>373</v>
      </c>
      <c r="D62" s="340" t="s">
        <v>397</v>
      </c>
      <c r="E62" s="340" t="s">
        <v>376</v>
      </c>
      <c r="F62" s="340" t="s">
        <v>377</v>
      </c>
      <c r="G62" s="340" t="s">
        <v>385</v>
      </c>
    </row>
    <row r="63" spans="1:7" s="336" customFormat="1" ht="57.5" customHeight="1">
      <c r="A63" s="340" t="s">
        <v>504</v>
      </c>
      <c r="B63" s="341" t="s">
        <v>487</v>
      </c>
      <c r="C63" s="340" t="s">
        <v>373</v>
      </c>
      <c r="D63" s="340" t="s">
        <v>397</v>
      </c>
      <c r="E63" s="340" t="s">
        <v>376</v>
      </c>
      <c r="F63" s="340" t="s">
        <v>377</v>
      </c>
      <c r="G63" s="340" t="s">
        <v>385</v>
      </c>
    </row>
  </sheetData>
  <mergeCells count="3">
    <mergeCell ref="A1:H1"/>
    <mergeCell ref="A2:H2"/>
    <mergeCell ref="A3:H3"/>
  </mergeCells>
  <pageMargins left="0.7" right="0.7" top="0.75" bottom="0.75" header="0.3" footer="0.3"/>
  <pageSetup scale="8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1:E40"/>
  <sheetViews>
    <sheetView workbookViewId="0">
      <selection activeCell="D7" sqref="D7"/>
    </sheetView>
  </sheetViews>
  <sheetFormatPr defaultColWidth="9" defaultRowHeight="15.5"/>
  <cols>
    <col min="1" max="1" width="5.26953125" style="6" customWidth="1"/>
    <col min="2" max="2" width="68.7265625" style="7" customWidth="1"/>
    <col min="3" max="3" width="9.453125" style="8" customWidth="1"/>
    <col min="4" max="4" width="10.7265625" style="8" customWidth="1"/>
    <col min="5" max="5" width="13" style="9" customWidth="1"/>
    <col min="6" max="6" width="46.453125" style="10" customWidth="1"/>
    <col min="7" max="254" width="9.26953125" style="10"/>
    <col min="255" max="255" width="5.26953125" style="10" customWidth="1"/>
    <col min="256" max="256" width="68.453125" style="10" customWidth="1"/>
    <col min="257" max="257" width="9.453125" style="10" customWidth="1"/>
    <col min="258" max="258" width="10.7265625" style="10" customWidth="1"/>
    <col min="259" max="259" width="11" style="10" customWidth="1"/>
    <col min="260" max="260" width="8.453125" style="10" customWidth="1"/>
    <col min="261" max="261" width="33.7265625" style="10" customWidth="1"/>
    <col min="262" max="510" width="9.26953125" style="10"/>
    <col min="511" max="511" width="5.26953125" style="10" customWidth="1"/>
    <col min="512" max="512" width="68.453125" style="10" customWidth="1"/>
    <col min="513" max="513" width="9.453125" style="10" customWidth="1"/>
    <col min="514" max="514" width="10.7265625" style="10" customWidth="1"/>
    <col min="515" max="515" width="11" style="10" customWidth="1"/>
    <col min="516" max="516" width="8.453125" style="10" customWidth="1"/>
    <col min="517" max="517" width="33.7265625" style="10" customWidth="1"/>
    <col min="518" max="766" width="9.26953125" style="10"/>
    <col min="767" max="767" width="5.26953125" style="10" customWidth="1"/>
    <col min="768" max="768" width="68.453125" style="10" customWidth="1"/>
    <col min="769" max="769" width="9.453125" style="10" customWidth="1"/>
    <col min="770" max="770" width="10.7265625" style="10" customWidth="1"/>
    <col min="771" max="771" width="11" style="10" customWidth="1"/>
    <col min="772" max="772" width="8.453125" style="10" customWidth="1"/>
    <col min="773" max="773" width="33.7265625" style="10" customWidth="1"/>
    <col min="774" max="1022" width="9.26953125" style="10"/>
    <col min="1023" max="1023" width="5.26953125" style="10" customWidth="1"/>
    <col min="1024" max="1024" width="68.453125" style="10" customWidth="1"/>
    <col min="1025" max="1025" width="9.453125" style="10" customWidth="1"/>
    <col min="1026" max="1026" width="10.7265625" style="10" customWidth="1"/>
    <col min="1027" max="1027" width="11" style="10" customWidth="1"/>
    <col min="1028" max="1028" width="8.453125" style="10" customWidth="1"/>
    <col min="1029" max="1029" width="33.7265625" style="10" customWidth="1"/>
    <col min="1030" max="1278" width="9.26953125" style="10"/>
    <col min="1279" max="1279" width="5.26953125" style="10" customWidth="1"/>
    <col min="1280" max="1280" width="68.453125" style="10" customWidth="1"/>
    <col min="1281" max="1281" width="9.453125" style="10" customWidth="1"/>
    <col min="1282" max="1282" width="10.7265625" style="10" customWidth="1"/>
    <col min="1283" max="1283" width="11" style="10" customWidth="1"/>
    <col min="1284" max="1284" width="8.453125" style="10" customWidth="1"/>
    <col min="1285" max="1285" width="33.7265625" style="10" customWidth="1"/>
    <col min="1286" max="1534" width="9.26953125" style="10"/>
    <col min="1535" max="1535" width="5.26953125" style="10" customWidth="1"/>
    <col min="1536" max="1536" width="68.453125" style="10" customWidth="1"/>
    <col min="1537" max="1537" width="9.453125" style="10" customWidth="1"/>
    <col min="1538" max="1538" width="10.7265625" style="10" customWidth="1"/>
    <col min="1539" max="1539" width="11" style="10" customWidth="1"/>
    <col min="1540" max="1540" width="8.453125" style="10" customWidth="1"/>
    <col min="1541" max="1541" width="33.7265625" style="10" customWidth="1"/>
    <col min="1542" max="1790" width="9.26953125" style="10"/>
    <col min="1791" max="1791" width="5.26953125" style="10" customWidth="1"/>
    <col min="1792" max="1792" width="68.453125" style="10" customWidth="1"/>
    <col min="1793" max="1793" width="9.453125" style="10" customWidth="1"/>
    <col min="1794" max="1794" width="10.7265625" style="10" customWidth="1"/>
    <col min="1795" max="1795" width="11" style="10" customWidth="1"/>
    <col min="1796" max="1796" width="8.453125" style="10" customWidth="1"/>
    <col min="1797" max="1797" width="33.7265625" style="10" customWidth="1"/>
    <col min="1798" max="2046" width="9.26953125" style="10"/>
    <col min="2047" max="2047" width="5.26953125" style="10" customWidth="1"/>
    <col min="2048" max="2048" width="68.453125" style="10" customWidth="1"/>
    <col min="2049" max="2049" width="9.453125" style="10" customWidth="1"/>
    <col min="2050" max="2050" width="10.7265625" style="10" customWidth="1"/>
    <col min="2051" max="2051" width="11" style="10" customWidth="1"/>
    <col min="2052" max="2052" width="8.453125" style="10" customWidth="1"/>
    <col min="2053" max="2053" width="33.7265625" style="10" customWidth="1"/>
    <col min="2054" max="2302" width="9.26953125" style="10"/>
    <col min="2303" max="2303" width="5.26953125" style="10" customWidth="1"/>
    <col min="2304" max="2304" width="68.453125" style="10" customWidth="1"/>
    <col min="2305" max="2305" width="9.453125" style="10" customWidth="1"/>
    <col min="2306" max="2306" width="10.7265625" style="10" customWidth="1"/>
    <col min="2307" max="2307" width="11" style="10" customWidth="1"/>
    <col min="2308" max="2308" width="8.453125" style="10" customWidth="1"/>
    <col min="2309" max="2309" width="33.7265625" style="10" customWidth="1"/>
    <col min="2310" max="2558" width="9.26953125" style="10"/>
    <col min="2559" max="2559" width="5.26953125" style="10" customWidth="1"/>
    <col min="2560" max="2560" width="68.453125" style="10" customWidth="1"/>
    <col min="2561" max="2561" width="9.453125" style="10" customWidth="1"/>
    <col min="2562" max="2562" width="10.7265625" style="10" customWidth="1"/>
    <col min="2563" max="2563" width="11" style="10" customWidth="1"/>
    <col min="2564" max="2564" width="8.453125" style="10" customWidth="1"/>
    <col min="2565" max="2565" width="33.7265625" style="10" customWidth="1"/>
    <col min="2566" max="2814" width="9.26953125" style="10"/>
    <col min="2815" max="2815" width="5.26953125" style="10" customWidth="1"/>
    <col min="2816" max="2816" width="68.453125" style="10" customWidth="1"/>
    <col min="2817" max="2817" width="9.453125" style="10" customWidth="1"/>
    <col min="2818" max="2818" width="10.7265625" style="10" customWidth="1"/>
    <col min="2819" max="2819" width="11" style="10" customWidth="1"/>
    <col min="2820" max="2820" width="8.453125" style="10" customWidth="1"/>
    <col min="2821" max="2821" width="33.7265625" style="10" customWidth="1"/>
    <col min="2822" max="3070" width="9.26953125" style="10"/>
    <col min="3071" max="3071" width="5.26953125" style="10" customWidth="1"/>
    <col min="3072" max="3072" width="68.453125" style="10" customWidth="1"/>
    <col min="3073" max="3073" width="9.453125" style="10" customWidth="1"/>
    <col min="3074" max="3074" width="10.7265625" style="10" customWidth="1"/>
    <col min="3075" max="3075" width="11" style="10" customWidth="1"/>
    <col min="3076" max="3076" width="8.453125" style="10" customWidth="1"/>
    <col min="3077" max="3077" width="33.7265625" style="10" customWidth="1"/>
    <col min="3078" max="3326" width="9.26953125" style="10"/>
    <col min="3327" max="3327" width="5.26953125" style="10" customWidth="1"/>
    <col min="3328" max="3328" width="68.453125" style="10" customWidth="1"/>
    <col min="3329" max="3329" width="9.453125" style="10" customWidth="1"/>
    <col min="3330" max="3330" width="10.7265625" style="10" customWidth="1"/>
    <col min="3331" max="3331" width="11" style="10" customWidth="1"/>
    <col min="3332" max="3332" width="8.453125" style="10" customWidth="1"/>
    <col min="3333" max="3333" width="33.7265625" style="10" customWidth="1"/>
    <col min="3334" max="3582" width="9.26953125" style="10"/>
    <col min="3583" max="3583" width="5.26953125" style="10" customWidth="1"/>
    <col min="3584" max="3584" width="68.453125" style="10" customWidth="1"/>
    <col min="3585" max="3585" width="9.453125" style="10" customWidth="1"/>
    <col min="3586" max="3586" width="10.7265625" style="10" customWidth="1"/>
    <col min="3587" max="3587" width="11" style="10" customWidth="1"/>
    <col min="3588" max="3588" width="8.453125" style="10" customWidth="1"/>
    <col min="3589" max="3589" width="33.7265625" style="10" customWidth="1"/>
    <col min="3590" max="3838" width="9.26953125" style="10"/>
    <col min="3839" max="3839" width="5.26953125" style="10" customWidth="1"/>
    <col min="3840" max="3840" width="68.453125" style="10" customWidth="1"/>
    <col min="3841" max="3841" width="9.453125" style="10" customWidth="1"/>
    <col min="3842" max="3842" width="10.7265625" style="10" customWidth="1"/>
    <col min="3843" max="3843" width="11" style="10" customWidth="1"/>
    <col min="3844" max="3844" width="8.453125" style="10" customWidth="1"/>
    <col min="3845" max="3845" width="33.7265625" style="10" customWidth="1"/>
    <col min="3846" max="4094" width="9.26953125" style="10"/>
    <col min="4095" max="4095" width="5.26953125" style="10" customWidth="1"/>
    <col min="4096" max="4096" width="68.453125" style="10" customWidth="1"/>
    <col min="4097" max="4097" width="9.453125" style="10" customWidth="1"/>
    <col min="4098" max="4098" width="10.7265625" style="10" customWidth="1"/>
    <col min="4099" max="4099" width="11" style="10" customWidth="1"/>
    <col min="4100" max="4100" width="8.453125" style="10" customWidth="1"/>
    <col min="4101" max="4101" width="33.7265625" style="10" customWidth="1"/>
    <col min="4102" max="4350" width="9.26953125" style="10"/>
    <col min="4351" max="4351" width="5.26953125" style="10" customWidth="1"/>
    <col min="4352" max="4352" width="68.453125" style="10" customWidth="1"/>
    <col min="4353" max="4353" width="9.453125" style="10" customWidth="1"/>
    <col min="4354" max="4354" width="10.7265625" style="10" customWidth="1"/>
    <col min="4355" max="4355" width="11" style="10" customWidth="1"/>
    <col min="4356" max="4356" width="8.453125" style="10" customWidth="1"/>
    <col min="4357" max="4357" width="33.7265625" style="10" customWidth="1"/>
    <col min="4358" max="4606" width="9.26953125" style="10"/>
    <col min="4607" max="4607" width="5.26953125" style="10" customWidth="1"/>
    <col min="4608" max="4608" width="68.453125" style="10" customWidth="1"/>
    <col min="4609" max="4609" width="9.453125" style="10" customWidth="1"/>
    <col min="4610" max="4610" width="10.7265625" style="10" customWidth="1"/>
    <col min="4611" max="4611" width="11" style="10" customWidth="1"/>
    <col min="4612" max="4612" width="8.453125" style="10" customWidth="1"/>
    <col min="4613" max="4613" width="33.7265625" style="10" customWidth="1"/>
    <col min="4614" max="4862" width="9.26953125" style="10"/>
    <col min="4863" max="4863" width="5.26953125" style="10" customWidth="1"/>
    <col min="4864" max="4864" width="68.453125" style="10" customWidth="1"/>
    <col min="4865" max="4865" width="9.453125" style="10" customWidth="1"/>
    <col min="4866" max="4866" width="10.7265625" style="10" customWidth="1"/>
    <col min="4867" max="4867" width="11" style="10" customWidth="1"/>
    <col min="4868" max="4868" width="8.453125" style="10" customWidth="1"/>
    <col min="4869" max="4869" width="33.7265625" style="10" customWidth="1"/>
    <col min="4870" max="5118" width="9.26953125" style="10"/>
    <col min="5119" max="5119" width="5.26953125" style="10" customWidth="1"/>
    <col min="5120" max="5120" width="68.453125" style="10" customWidth="1"/>
    <col min="5121" max="5121" width="9.453125" style="10" customWidth="1"/>
    <col min="5122" max="5122" width="10.7265625" style="10" customWidth="1"/>
    <col min="5123" max="5123" width="11" style="10" customWidth="1"/>
    <col min="5124" max="5124" width="8.453125" style="10" customWidth="1"/>
    <col min="5125" max="5125" width="33.7265625" style="10" customWidth="1"/>
    <col min="5126" max="5374" width="9.26953125" style="10"/>
    <col min="5375" max="5375" width="5.26953125" style="10" customWidth="1"/>
    <col min="5376" max="5376" width="68.453125" style="10" customWidth="1"/>
    <col min="5377" max="5377" width="9.453125" style="10" customWidth="1"/>
    <col min="5378" max="5378" width="10.7265625" style="10" customWidth="1"/>
    <col min="5379" max="5379" width="11" style="10" customWidth="1"/>
    <col min="5380" max="5380" width="8.453125" style="10" customWidth="1"/>
    <col min="5381" max="5381" width="33.7265625" style="10" customWidth="1"/>
    <col min="5382" max="5630" width="9.26953125" style="10"/>
    <col min="5631" max="5631" width="5.26953125" style="10" customWidth="1"/>
    <col min="5632" max="5632" width="68.453125" style="10" customWidth="1"/>
    <col min="5633" max="5633" width="9.453125" style="10" customWidth="1"/>
    <col min="5634" max="5634" width="10.7265625" style="10" customWidth="1"/>
    <col min="5635" max="5635" width="11" style="10" customWidth="1"/>
    <col min="5636" max="5636" width="8.453125" style="10" customWidth="1"/>
    <col min="5637" max="5637" width="33.7265625" style="10" customWidth="1"/>
    <col min="5638" max="5886" width="9.26953125" style="10"/>
    <col min="5887" max="5887" width="5.26953125" style="10" customWidth="1"/>
    <col min="5888" max="5888" width="68.453125" style="10" customWidth="1"/>
    <col min="5889" max="5889" width="9.453125" style="10" customWidth="1"/>
    <col min="5890" max="5890" width="10.7265625" style="10" customWidth="1"/>
    <col min="5891" max="5891" width="11" style="10" customWidth="1"/>
    <col min="5892" max="5892" width="8.453125" style="10" customWidth="1"/>
    <col min="5893" max="5893" width="33.7265625" style="10" customWidth="1"/>
    <col min="5894" max="6142" width="9.26953125" style="10"/>
    <col min="6143" max="6143" width="5.26953125" style="10" customWidth="1"/>
    <col min="6144" max="6144" width="68.453125" style="10" customWidth="1"/>
    <col min="6145" max="6145" width="9.453125" style="10" customWidth="1"/>
    <col min="6146" max="6146" width="10.7265625" style="10" customWidth="1"/>
    <col min="6147" max="6147" width="11" style="10" customWidth="1"/>
    <col min="6148" max="6148" width="8.453125" style="10" customWidth="1"/>
    <col min="6149" max="6149" width="33.7265625" style="10" customWidth="1"/>
    <col min="6150" max="6398" width="9.26953125" style="10"/>
    <col min="6399" max="6399" width="5.26953125" style="10" customWidth="1"/>
    <col min="6400" max="6400" width="68.453125" style="10" customWidth="1"/>
    <col min="6401" max="6401" width="9.453125" style="10" customWidth="1"/>
    <col min="6402" max="6402" width="10.7265625" style="10" customWidth="1"/>
    <col min="6403" max="6403" width="11" style="10" customWidth="1"/>
    <col min="6404" max="6404" width="8.453125" style="10" customWidth="1"/>
    <col min="6405" max="6405" width="33.7265625" style="10" customWidth="1"/>
    <col min="6406" max="6654" width="9.26953125" style="10"/>
    <col min="6655" max="6655" width="5.26953125" style="10" customWidth="1"/>
    <col min="6656" max="6656" width="68.453125" style="10" customWidth="1"/>
    <col min="6657" max="6657" width="9.453125" style="10" customWidth="1"/>
    <col min="6658" max="6658" width="10.7265625" style="10" customWidth="1"/>
    <col min="6659" max="6659" width="11" style="10" customWidth="1"/>
    <col min="6660" max="6660" width="8.453125" style="10" customWidth="1"/>
    <col min="6661" max="6661" width="33.7265625" style="10" customWidth="1"/>
    <col min="6662" max="6910" width="9.26953125" style="10"/>
    <col min="6911" max="6911" width="5.26953125" style="10" customWidth="1"/>
    <col min="6912" max="6912" width="68.453125" style="10" customWidth="1"/>
    <col min="6913" max="6913" width="9.453125" style="10" customWidth="1"/>
    <col min="6914" max="6914" width="10.7265625" style="10" customWidth="1"/>
    <col min="6915" max="6915" width="11" style="10" customWidth="1"/>
    <col min="6916" max="6916" width="8.453125" style="10" customWidth="1"/>
    <col min="6917" max="6917" width="33.7265625" style="10" customWidth="1"/>
    <col min="6918" max="7166" width="9.26953125" style="10"/>
    <col min="7167" max="7167" width="5.26953125" style="10" customWidth="1"/>
    <col min="7168" max="7168" width="68.453125" style="10" customWidth="1"/>
    <col min="7169" max="7169" width="9.453125" style="10" customWidth="1"/>
    <col min="7170" max="7170" width="10.7265625" style="10" customWidth="1"/>
    <col min="7171" max="7171" width="11" style="10" customWidth="1"/>
    <col min="7172" max="7172" width="8.453125" style="10" customWidth="1"/>
    <col min="7173" max="7173" width="33.7265625" style="10" customWidth="1"/>
    <col min="7174" max="7422" width="9.26953125" style="10"/>
    <col min="7423" max="7423" width="5.26953125" style="10" customWidth="1"/>
    <col min="7424" max="7424" width="68.453125" style="10" customWidth="1"/>
    <col min="7425" max="7425" width="9.453125" style="10" customWidth="1"/>
    <col min="7426" max="7426" width="10.7265625" style="10" customWidth="1"/>
    <col min="7427" max="7427" width="11" style="10" customWidth="1"/>
    <col min="7428" max="7428" width="8.453125" style="10" customWidth="1"/>
    <col min="7429" max="7429" width="33.7265625" style="10" customWidth="1"/>
    <col min="7430" max="7678" width="9.26953125" style="10"/>
    <col min="7679" max="7679" width="5.26953125" style="10" customWidth="1"/>
    <col min="7680" max="7680" width="68.453125" style="10" customWidth="1"/>
    <col min="7681" max="7681" width="9.453125" style="10" customWidth="1"/>
    <col min="7682" max="7682" width="10.7265625" style="10" customWidth="1"/>
    <col min="7683" max="7683" width="11" style="10" customWidth="1"/>
    <col min="7684" max="7684" width="8.453125" style="10" customWidth="1"/>
    <col min="7685" max="7685" width="33.7265625" style="10" customWidth="1"/>
    <col min="7686" max="7934" width="9.26953125" style="10"/>
    <col min="7935" max="7935" width="5.26953125" style="10" customWidth="1"/>
    <col min="7936" max="7936" width="68.453125" style="10" customWidth="1"/>
    <col min="7937" max="7937" width="9.453125" style="10" customWidth="1"/>
    <col min="7938" max="7938" width="10.7265625" style="10" customWidth="1"/>
    <col min="7939" max="7939" width="11" style="10" customWidth="1"/>
    <col min="7940" max="7940" width="8.453125" style="10" customWidth="1"/>
    <col min="7941" max="7941" width="33.7265625" style="10" customWidth="1"/>
    <col min="7942" max="8190" width="9.26953125" style="10"/>
    <col min="8191" max="8191" width="5.26953125" style="10" customWidth="1"/>
    <col min="8192" max="8192" width="68.453125" style="10" customWidth="1"/>
    <col min="8193" max="8193" width="9.453125" style="10" customWidth="1"/>
    <col min="8194" max="8194" width="10.7265625" style="10" customWidth="1"/>
    <col min="8195" max="8195" width="11" style="10" customWidth="1"/>
    <col min="8196" max="8196" width="8.453125" style="10" customWidth="1"/>
    <col min="8197" max="8197" width="33.7265625" style="10" customWidth="1"/>
    <col min="8198" max="8446" width="9.26953125" style="10"/>
    <col min="8447" max="8447" width="5.26953125" style="10" customWidth="1"/>
    <col min="8448" max="8448" width="68.453125" style="10" customWidth="1"/>
    <col min="8449" max="8449" width="9.453125" style="10" customWidth="1"/>
    <col min="8450" max="8450" width="10.7265625" style="10" customWidth="1"/>
    <col min="8451" max="8451" width="11" style="10" customWidth="1"/>
    <col min="8452" max="8452" width="8.453125" style="10" customWidth="1"/>
    <col min="8453" max="8453" width="33.7265625" style="10" customWidth="1"/>
    <col min="8454" max="8702" width="9.26953125" style="10"/>
    <col min="8703" max="8703" width="5.26953125" style="10" customWidth="1"/>
    <col min="8704" max="8704" width="68.453125" style="10" customWidth="1"/>
    <col min="8705" max="8705" width="9.453125" style="10" customWidth="1"/>
    <col min="8706" max="8706" width="10.7265625" style="10" customWidth="1"/>
    <col min="8707" max="8707" width="11" style="10" customWidth="1"/>
    <col min="8708" max="8708" width="8.453125" style="10" customWidth="1"/>
    <col min="8709" max="8709" width="33.7265625" style="10" customWidth="1"/>
    <col min="8710" max="8958" width="9.26953125" style="10"/>
    <col min="8959" max="8959" width="5.26953125" style="10" customWidth="1"/>
    <col min="8960" max="8960" width="68.453125" style="10" customWidth="1"/>
    <col min="8961" max="8961" width="9.453125" style="10" customWidth="1"/>
    <col min="8962" max="8962" width="10.7265625" style="10" customWidth="1"/>
    <col min="8963" max="8963" width="11" style="10" customWidth="1"/>
    <col min="8964" max="8964" width="8.453125" style="10" customWidth="1"/>
    <col min="8965" max="8965" width="33.7265625" style="10" customWidth="1"/>
    <col min="8966" max="9214" width="9.26953125" style="10"/>
    <col min="9215" max="9215" width="5.26953125" style="10" customWidth="1"/>
    <col min="9216" max="9216" width="68.453125" style="10" customWidth="1"/>
    <col min="9217" max="9217" width="9.453125" style="10" customWidth="1"/>
    <col min="9218" max="9218" width="10.7265625" style="10" customWidth="1"/>
    <col min="9219" max="9219" width="11" style="10" customWidth="1"/>
    <col min="9220" max="9220" width="8.453125" style="10" customWidth="1"/>
    <col min="9221" max="9221" width="33.7265625" style="10" customWidth="1"/>
    <col min="9222" max="9470" width="9.26953125" style="10"/>
    <col min="9471" max="9471" width="5.26953125" style="10" customWidth="1"/>
    <col min="9472" max="9472" width="68.453125" style="10" customWidth="1"/>
    <col min="9473" max="9473" width="9.453125" style="10" customWidth="1"/>
    <col min="9474" max="9474" width="10.7265625" style="10" customWidth="1"/>
    <col min="9475" max="9475" width="11" style="10" customWidth="1"/>
    <col min="9476" max="9476" width="8.453125" style="10" customWidth="1"/>
    <col min="9477" max="9477" width="33.7265625" style="10" customWidth="1"/>
    <col min="9478" max="9726" width="9.26953125" style="10"/>
    <col min="9727" max="9727" width="5.26953125" style="10" customWidth="1"/>
    <col min="9728" max="9728" width="68.453125" style="10" customWidth="1"/>
    <col min="9729" max="9729" width="9.453125" style="10" customWidth="1"/>
    <col min="9730" max="9730" width="10.7265625" style="10" customWidth="1"/>
    <col min="9731" max="9731" width="11" style="10" customWidth="1"/>
    <col min="9732" max="9732" width="8.453125" style="10" customWidth="1"/>
    <col min="9733" max="9733" width="33.7265625" style="10" customWidth="1"/>
    <col min="9734" max="9982" width="9.26953125" style="10"/>
    <col min="9983" max="9983" width="5.26953125" style="10" customWidth="1"/>
    <col min="9984" max="9984" width="68.453125" style="10" customWidth="1"/>
    <col min="9985" max="9985" width="9.453125" style="10" customWidth="1"/>
    <col min="9986" max="9986" width="10.7265625" style="10" customWidth="1"/>
    <col min="9987" max="9987" width="11" style="10" customWidth="1"/>
    <col min="9988" max="9988" width="8.453125" style="10" customWidth="1"/>
    <col min="9989" max="9989" width="33.7265625" style="10" customWidth="1"/>
    <col min="9990" max="10238" width="9.26953125" style="10"/>
    <col min="10239" max="10239" width="5.26953125" style="10" customWidth="1"/>
    <col min="10240" max="10240" width="68.453125" style="10" customWidth="1"/>
    <col min="10241" max="10241" width="9.453125" style="10" customWidth="1"/>
    <col min="10242" max="10242" width="10.7265625" style="10" customWidth="1"/>
    <col min="10243" max="10243" width="11" style="10" customWidth="1"/>
    <col min="10244" max="10244" width="8.453125" style="10" customWidth="1"/>
    <col min="10245" max="10245" width="33.7265625" style="10" customWidth="1"/>
    <col min="10246" max="10494" width="9.26953125" style="10"/>
    <col min="10495" max="10495" width="5.26953125" style="10" customWidth="1"/>
    <col min="10496" max="10496" width="68.453125" style="10" customWidth="1"/>
    <col min="10497" max="10497" width="9.453125" style="10" customWidth="1"/>
    <col min="10498" max="10498" width="10.7265625" style="10" customWidth="1"/>
    <col min="10499" max="10499" width="11" style="10" customWidth="1"/>
    <col min="10500" max="10500" width="8.453125" style="10" customWidth="1"/>
    <col min="10501" max="10501" width="33.7265625" style="10" customWidth="1"/>
    <col min="10502" max="10750" width="9.26953125" style="10"/>
    <col min="10751" max="10751" width="5.26953125" style="10" customWidth="1"/>
    <col min="10752" max="10752" width="68.453125" style="10" customWidth="1"/>
    <col min="10753" max="10753" width="9.453125" style="10" customWidth="1"/>
    <col min="10754" max="10754" width="10.7265625" style="10" customWidth="1"/>
    <col min="10755" max="10755" width="11" style="10" customWidth="1"/>
    <col min="10756" max="10756" width="8.453125" style="10" customWidth="1"/>
    <col min="10757" max="10757" width="33.7265625" style="10" customWidth="1"/>
    <col min="10758" max="11006" width="9.26953125" style="10"/>
    <col min="11007" max="11007" width="5.26953125" style="10" customWidth="1"/>
    <col min="11008" max="11008" width="68.453125" style="10" customWidth="1"/>
    <col min="11009" max="11009" width="9.453125" style="10" customWidth="1"/>
    <col min="11010" max="11010" width="10.7265625" style="10" customWidth="1"/>
    <col min="11011" max="11011" width="11" style="10" customWidth="1"/>
    <col min="11012" max="11012" width="8.453125" style="10" customWidth="1"/>
    <col min="11013" max="11013" width="33.7265625" style="10" customWidth="1"/>
    <col min="11014" max="11262" width="9.26953125" style="10"/>
    <col min="11263" max="11263" width="5.26953125" style="10" customWidth="1"/>
    <col min="11264" max="11264" width="68.453125" style="10" customWidth="1"/>
    <col min="11265" max="11265" width="9.453125" style="10" customWidth="1"/>
    <col min="11266" max="11266" width="10.7265625" style="10" customWidth="1"/>
    <col min="11267" max="11267" width="11" style="10" customWidth="1"/>
    <col min="11268" max="11268" width="8.453125" style="10" customWidth="1"/>
    <col min="11269" max="11269" width="33.7265625" style="10" customWidth="1"/>
    <col min="11270" max="11518" width="9.26953125" style="10"/>
    <col min="11519" max="11519" width="5.26953125" style="10" customWidth="1"/>
    <col min="11520" max="11520" width="68.453125" style="10" customWidth="1"/>
    <col min="11521" max="11521" width="9.453125" style="10" customWidth="1"/>
    <col min="11522" max="11522" width="10.7265625" style="10" customWidth="1"/>
    <col min="11523" max="11523" width="11" style="10" customWidth="1"/>
    <col min="11524" max="11524" width="8.453125" style="10" customWidth="1"/>
    <col min="11525" max="11525" width="33.7265625" style="10" customWidth="1"/>
    <col min="11526" max="11774" width="9.26953125" style="10"/>
    <col min="11775" max="11775" width="5.26953125" style="10" customWidth="1"/>
    <col min="11776" max="11776" width="68.453125" style="10" customWidth="1"/>
    <col min="11777" max="11777" width="9.453125" style="10" customWidth="1"/>
    <col min="11778" max="11778" width="10.7265625" style="10" customWidth="1"/>
    <col min="11779" max="11779" width="11" style="10" customWidth="1"/>
    <col min="11780" max="11780" width="8.453125" style="10" customWidth="1"/>
    <col min="11781" max="11781" width="33.7265625" style="10" customWidth="1"/>
    <col min="11782" max="12030" width="9.26953125" style="10"/>
    <col min="12031" max="12031" width="5.26953125" style="10" customWidth="1"/>
    <col min="12032" max="12032" width="68.453125" style="10" customWidth="1"/>
    <col min="12033" max="12033" width="9.453125" style="10" customWidth="1"/>
    <col min="12034" max="12034" width="10.7265625" style="10" customWidth="1"/>
    <col min="12035" max="12035" width="11" style="10" customWidth="1"/>
    <col min="12036" max="12036" width="8.453125" style="10" customWidth="1"/>
    <col min="12037" max="12037" width="33.7265625" style="10" customWidth="1"/>
    <col min="12038" max="12286" width="9.26953125" style="10"/>
    <col min="12287" max="12287" width="5.26953125" style="10" customWidth="1"/>
    <col min="12288" max="12288" width="68.453125" style="10" customWidth="1"/>
    <col min="12289" max="12289" width="9.453125" style="10" customWidth="1"/>
    <col min="12290" max="12290" width="10.7265625" style="10" customWidth="1"/>
    <col min="12291" max="12291" width="11" style="10" customWidth="1"/>
    <col min="12292" max="12292" width="8.453125" style="10" customWidth="1"/>
    <col min="12293" max="12293" width="33.7265625" style="10" customWidth="1"/>
    <col min="12294" max="12542" width="9.26953125" style="10"/>
    <col min="12543" max="12543" width="5.26953125" style="10" customWidth="1"/>
    <col min="12544" max="12544" width="68.453125" style="10" customWidth="1"/>
    <col min="12545" max="12545" width="9.453125" style="10" customWidth="1"/>
    <col min="12546" max="12546" width="10.7265625" style="10" customWidth="1"/>
    <col min="12547" max="12547" width="11" style="10" customWidth="1"/>
    <col min="12548" max="12548" width="8.453125" style="10" customWidth="1"/>
    <col min="12549" max="12549" width="33.7265625" style="10" customWidth="1"/>
    <col min="12550" max="12798" width="9.26953125" style="10"/>
    <col min="12799" max="12799" width="5.26953125" style="10" customWidth="1"/>
    <col min="12800" max="12800" width="68.453125" style="10" customWidth="1"/>
    <col min="12801" max="12801" width="9.453125" style="10" customWidth="1"/>
    <col min="12802" max="12802" width="10.7265625" style="10" customWidth="1"/>
    <col min="12803" max="12803" width="11" style="10" customWidth="1"/>
    <col min="12804" max="12804" width="8.453125" style="10" customWidth="1"/>
    <col min="12805" max="12805" width="33.7265625" style="10" customWidth="1"/>
    <col min="12806" max="13054" width="9.26953125" style="10"/>
    <col min="13055" max="13055" width="5.26953125" style="10" customWidth="1"/>
    <col min="13056" max="13056" width="68.453125" style="10" customWidth="1"/>
    <col min="13057" max="13057" width="9.453125" style="10" customWidth="1"/>
    <col min="13058" max="13058" width="10.7265625" style="10" customWidth="1"/>
    <col min="13059" max="13059" width="11" style="10" customWidth="1"/>
    <col min="13060" max="13060" width="8.453125" style="10" customWidth="1"/>
    <col min="13061" max="13061" width="33.7265625" style="10" customWidth="1"/>
    <col min="13062" max="13310" width="9.26953125" style="10"/>
    <col min="13311" max="13311" width="5.26953125" style="10" customWidth="1"/>
    <col min="13312" max="13312" width="68.453125" style="10" customWidth="1"/>
    <col min="13313" max="13313" width="9.453125" style="10" customWidth="1"/>
    <col min="13314" max="13314" width="10.7265625" style="10" customWidth="1"/>
    <col min="13315" max="13315" width="11" style="10" customWidth="1"/>
    <col min="13316" max="13316" width="8.453125" style="10" customWidth="1"/>
    <col min="13317" max="13317" width="33.7265625" style="10" customWidth="1"/>
    <col min="13318" max="13566" width="9.26953125" style="10"/>
    <col min="13567" max="13567" width="5.26953125" style="10" customWidth="1"/>
    <col min="13568" max="13568" width="68.453125" style="10" customWidth="1"/>
    <col min="13569" max="13569" width="9.453125" style="10" customWidth="1"/>
    <col min="13570" max="13570" width="10.7265625" style="10" customWidth="1"/>
    <col min="13571" max="13571" width="11" style="10" customWidth="1"/>
    <col min="13572" max="13572" width="8.453125" style="10" customWidth="1"/>
    <col min="13573" max="13573" width="33.7265625" style="10" customWidth="1"/>
    <col min="13574" max="13822" width="9.26953125" style="10"/>
    <col min="13823" max="13823" width="5.26953125" style="10" customWidth="1"/>
    <col min="13824" max="13824" width="68.453125" style="10" customWidth="1"/>
    <col min="13825" max="13825" width="9.453125" style="10" customWidth="1"/>
    <col min="13826" max="13826" width="10.7265625" style="10" customWidth="1"/>
    <col min="13827" max="13827" width="11" style="10" customWidth="1"/>
    <col min="13828" max="13828" width="8.453125" style="10" customWidth="1"/>
    <col min="13829" max="13829" width="33.7265625" style="10" customWidth="1"/>
    <col min="13830" max="14078" width="9.26953125" style="10"/>
    <col min="14079" max="14079" width="5.26953125" style="10" customWidth="1"/>
    <col min="14080" max="14080" width="68.453125" style="10" customWidth="1"/>
    <col min="14081" max="14081" width="9.453125" style="10" customWidth="1"/>
    <col min="14082" max="14082" width="10.7265625" style="10" customWidth="1"/>
    <col min="14083" max="14083" width="11" style="10" customWidth="1"/>
    <col min="14084" max="14084" width="8.453125" style="10" customWidth="1"/>
    <col min="14085" max="14085" width="33.7265625" style="10" customWidth="1"/>
    <col min="14086" max="14334" width="9.26953125" style="10"/>
    <col min="14335" max="14335" width="5.26953125" style="10" customWidth="1"/>
    <col min="14336" max="14336" width="68.453125" style="10" customWidth="1"/>
    <col min="14337" max="14337" width="9.453125" style="10" customWidth="1"/>
    <col min="14338" max="14338" width="10.7265625" style="10" customWidth="1"/>
    <col min="14339" max="14339" width="11" style="10" customWidth="1"/>
    <col min="14340" max="14340" width="8.453125" style="10" customWidth="1"/>
    <col min="14341" max="14341" width="33.7265625" style="10" customWidth="1"/>
    <col min="14342" max="14590" width="9.26953125" style="10"/>
    <col min="14591" max="14591" width="5.26953125" style="10" customWidth="1"/>
    <col min="14592" max="14592" width="68.453125" style="10" customWidth="1"/>
    <col min="14593" max="14593" width="9.453125" style="10" customWidth="1"/>
    <col min="14594" max="14594" width="10.7265625" style="10" customWidth="1"/>
    <col min="14595" max="14595" width="11" style="10" customWidth="1"/>
    <col min="14596" max="14596" width="8.453125" style="10" customWidth="1"/>
    <col min="14597" max="14597" width="33.7265625" style="10" customWidth="1"/>
    <col min="14598" max="14846" width="9.26953125" style="10"/>
    <col min="14847" max="14847" width="5.26953125" style="10" customWidth="1"/>
    <col min="14848" max="14848" width="68.453125" style="10" customWidth="1"/>
    <col min="14849" max="14849" width="9.453125" style="10" customWidth="1"/>
    <col min="14850" max="14850" width="10.7265625" style="10" customWidth="1"/>
    <col min="14851" max="14851" width="11" style="10" customWidth="1"/>
    <col min="14852" max="14852" width="8.453125" style="10" customWidth="1"/>
    <col min="14853" max="14853" width="33.7265625" style="10" customWidth="1"/>
    <col min="14854" max="15102" width="9.26953125" style="10"/>
    <col min="15103" max="15103" width="5.26953125" style="10" customWidth="1"/>
    <col min="15104" max="15104" width="68.453125" style="10" customWidth="1"/>
    <col min="15105" max="15105" width="9.453125" style="10" customWidth="1"/>
    <col min="15106" max="15106" width="10.7265625" style="10" customWidth="1"/>
    <col min="15107" max="15107" width="11" style="10" customWidth="1"/>
    <col min="15108" max="15108" width="8.453125" style="10" customWidth="1"/>
    <col min="15109" max="15109" width="33.7265625" style="10" customWidth="1"/>
    <col min="15110" max="15358" width="9.26953125" style="10"/>
    <col min="15359" max="15359" width="5.26953125" style="10" customWidth="1"/>
    <col min="15360" max="15360" width="68.453125" style="10" customWidth="1"/>
    <col min="15361" max="15361" width="9.453125" style="10" customWidth="1"/>
    <col min="15362" max="15362" width="10.7265625" style="10" customWidth="1"/>
    <col min="15363" max="15363" width="11" style="10" customWidth="1"/>
    <col min="15364" max="15364" width="8.453125" style="10" customWidth="1"/>
    <col min="15365" max="15365" width="33.7265625" style="10" customWidth="1"/>
    <col min="15366" max="15614" width="9.26953125" style="10"/>
    <col min="15615" max="15615" width="5.26953125" style="10" customWidth="1"/>
    <col min="15616" max="15616" width="68.453125" style="10" customWidth="1"/>
    <col min="15617" max="15617" width="9.453125" style="10" customWidth="1"/>
    <col min="15618" max="15618" width="10.7265625" style="10" customWidth="1"/>
    <col min="15619" max="15619" width="11" style="10" customWidth="1"/>
    <col min="15620" max="15620" width="8.453125" style="10" customWidth="1"/>
    <col min="15621" max="15621" width="33.7265625" style="10" customWidth="1"/>
    <col min="15622" max="15870" width="9.26953125" style="10"/>
    <col min="15871" max="15871" width="5.26953125" style="10" customWidth="1"/>
    <col min="15872" max="15872" width="68.453125" style="10" customWidth="1"/>
    <col min="15873" max="15873" width="9.453125" style="10" customWidth="1"/>
    <col min="15874" max="15874" width="10.7265625" style="10" customWidth="1"/>
    <col min="15875" max="15875" width="11" style="10" customWidth="1"/>
    <col min="15876" max="15876" width="8.453125" style="10" customWidth="1"/>
    <col min="15877" max="15877" width="33.7265625" style="10" customWidth="1"/>
    <col min="15878" max="16126" width="9.26953125" style="10"/>
    <col min="16127" max="16127" width="5.26953125" style="10" customWidth="1"/>
    <col min="16128" max="16128" width="68.453125" style="10" customWidth="1"/>
    <col min="16129" max="16129" width="9.453125" style="10" customWidth="1"/>
    <col min="16130" max="16130" width="10.7265625" style="10" customWidth="1"/>
    <col min="16131" max="16131" width="11" style="10" customWidth="1"/>
    <col min="16132" max="16132" width="8.453125" style="10" customWidth="1"/>
    <col min="16133" max="16133" width="33.7265625" style="10" customWidth="1"/>
    <col min="16134" max="16384" width="9.26953125" style="10"/>
  </cols>
  <sheetData>
    <row r="1" spans="1:5">
      <c r="A1" s="371" t="s">
        <v>332</v>
      </c>
      <c r="B1" s="371"/>
    </row>
    <row r="2" spans="1:5" ht="18.75" customHeight="1">
      <c r="A2" s="372" t="s">
        <v>333</v>
      </c>
      <c r="B2" s="372"/>
      <c r="C2" s="372"/>
      <c r="D2" s="372"/>
      <c r="E2" s="372"/>
    </row>
    <row r="3" spans="1:5" ht="17.5">
      <c r="A3" s="372" t="s">
        <v>334</v>
      </c>
      <c r="B3" s="372"/>
      <c r="C3" s="372"/>
      <c r="D3" s="372"/>
      <c r="E3" s="372"/>
    </row>
    <row r="4" spans="1:5" ht="13.5" customHeight="1">
      <c r="A4" s="373"/>
      <c r="B4" s="373"/>
      <c r="C4" s="373"/>
      <c r="D4" s="373"/>
      <c r="E4" s="373"/>
    </row>
    <row r="5" spans="1:5" s="1" customFormat="1" ht="49.5" customHeight="1">
      <c r="A5" s="11" t="s">
        <v>212</v>
      </c>
      <c r="B5" s="12" t="s">
        <v>213</v>
      </c>
      <c r="C5" s="12" t="s">
        <v>316</v>
      </c>
      <c r="D5" s="12" t="s">
        <v>335</v>
      </c>
      <c r="E5" s="12" t="s">
        <v>336</v>
      </c>
    </row>
    <row r="6" spans="1:5" s="2" customFormat="1" ht="37.15" customHeight="1">
      <c r="A6" s="13">
        <v>1</v>
      </c>
      <c r="B6" s="14" t="s">
        <v>337</v>
      </c>
      <c r="C6" s="15" t="s">
        <v>24</v>
      </c>
      <c r="D6" s="329" t="s">
        <v>338</v>
      </c>
      <c r="E6" s="15"/>
    </row>
    <row r="7" spans="1:5" s="2" customFormat="1" ht="25.15" customHeight="1">
      <c r="A7" s="16">
        <v>2</v>
      </c>
      <c r="B7" s="17" t="s">
        <v>339</v>
      </c>
      <c r="C7" s="18" t="s">
        <v>131</v>
      </c>
      <c r="D7" s="19">
        <v>18000</v>
      </c>
      <c r="E7" s="20"/>
    </row>
    <row r="8" spans="1:5" s="2" customFormat="1" ht="25.15" customHeight="1">
      <c r="A8" s="16">
        <v>3</v>
      </c>
      <c r="B8" s="21" t="s">
        <v>340</v>
      </c>
      <c r="C8" s="18" t="s">
        <v>104</v>
      </c>
      <c r="D8" s="22">
        <v>102</v>
      </c>
      <c r="E8" s="18"/>
    </row>
    <row r="9" spans="1:5" s="2" customFormat="1" ht="37.15" customHeight="1">
      <c r="A9" s="16">
        <v>4</v>
      </c>
      <c r="B9" s="21" t="s">
        <v>341</v>
      </c>
      <c r="C9" s="23" t="s">
        <v>24</v>
      </c>
      <c r="D9" s="24">
        <v>100</v>
      </c>
      <c r="E9" s="20"/>
    </row>
    <row r="10" spans="1:5" s="2" customFormat="1" ht="25.15" customHeight="1">
      <c r="A10" s="16">
        <v>5</v>
      </c>
      <c r="B10" s="21" t="s">
        <v>342</v>
      </c>
      <c r="C10" s="23" t="s">
        <v>24</v>
      </c>
      <c r="D10" s="25">
        <v>96</v>
      </c>
      <c r="E10" s="20"/>
    </row>
    <row r="11" spans="1:5" s="2" customFormat="1" ht="37.15" customHeight="1">
      <c r="A11" s="16">
        <v>6</v>
      </c>
      <c r="B11" s="17" t="s">
        <v>343</v>
      </c>
      <c r="C11" s="18" t="s">
        <v>131</v>
      </c>
      <c r="D11" s="22">
        <v>15</v>
      </c>
      <c r="E11" s="20"/>
    </row>
    <row r="12" spans="1:5" s="2" customFormat="1" ht="25.15" customHeight="1">
      <c r="A12" s="16">
        <v>7</v>
      </c>
      <c r="B12" s="17" t="s">
        <v>344</v>
      </c>
      <c r="C12" s="18" t="s">
        <v>131</v>
      </c>
      <c r="D12" s="22">
        <v>100</v>
      </c>
      <c r="E12" s="20"/>
    </row>
    <row r="13" spans="1:5" s="2" customFormat="1" ht="25.15" customHeight="1">
      <c r="A13" s="16">
        <v>8</v>
      </c>
      <c r="B13" s="17" t="s">
        <v>345</v>
      </c>
      <c r="C13" s="18" t="s">
        <v>104</v>
      </c>
      <c r="D13" s="19">
        <v>53</v>
      </c>
      <c r="E13" s="20"/>
    </row>
    <row r="14" spans="1:5" s="2" customFormat="1" ht="25.15" customHeight="1">
      <c r="A14" s="16">
        <v>9</v>
      </c>
      <c r="B14" s="26" t="s">
        <v>346</v>
      </c>
      <c r="C14" s="18" t="s">
        <v>347</v>
      </c>
      <c r="D14" s="19">
        <v>2600</v>
      </c>
      <c r="E14" s="18"/>
    </row>
    <row r="15" spans="1:5" s="2" customFormat="1" ht="25.15" customHeight="1">
      <c r="A15" s="16">
        <v>10</v>
      </c>
      <c r="B15" s="21" t="s">
        <v>348</v>
      </c>
      <c r="C15" s="27" t="s">
        <v>24</v>
      </c>
      <c r="D15" s="28">
        <v>45</v>
      </c>
      <c r="E15" s="29"/>
    </row>
    <row r="16" spans="1:5" s="2" customFormat="1" ht="37.15" customHeight="1">
      <c r="A16" s="16">
        <v>11</v>
      </c>
      <c r="B16" s="17" t="s">
        <v>349</v>
      </c>
      <c r="C16" s="30" t="s">
        <v>350</v>
      </c>
      <c r="D16" s="31">
        <v>2</v>
      </c>
      <c r="E16" s="29"/>
    </row>
    <row r="17" spans="1:5" s="2" customFormat="1" ht="37.15" customHeight="1">
      <c r="A17" s="16">
        <v>12</v>
      </c>
      <c r="B17" s="21" t="s">
        <v>351</v>
      </c>
      <c r="C17" s="27" t="s">
        <v>24</v>
      </c>
      <c r="D17" s="32">
        <v>100</v>
      </c>
      <c r="E17" s="29"/>
    </row>
    <row r="18" spans="1:5" s="1" customFormat="1" ht="25.15" customHeight="1">
      <c r="A18" s="16">
        <v>13</v>
      </c>
      <c r="B18" s="33" t="s">
        <v>352</v>
      </c>
      <c r="C18" s="34" t="s">
        <v>353</v>
      </c>
      <c r="D18" s="35">
        <v>1600</v>
      </c>
      <c r="E18" s="36"/>
    </row>
    <row r="19" spans="1:5" s="1" customFormat="1" ht="25.15" customHeight="1">
      <c r="A19" s="16">
        <v>14</v>
      </c>
      <c r="B19" s="33" t="s">
        <v>354</v>
      </c>
      <c r="C19" s="34" t="s">
        <v>353</v>
      </c>
      <c r="D19" s="35">
        <v>600</v>
      </c>
      <c r="E19" s="37"/>
    </row>
    <row r="20" spans="1:5" s="1" customFormat="1" ht="47.25" customHeight="1">
      <c r="A20" s="16">
        <v>15</v>
      </c>
      <c r="B20" s="26" t="s">
        <v>355</v>
      </c>
      <c r="C20" s="38" t="s">
        <v>24</v>
      </c>
      <c r="D20" s="39">
        <v>92</v>
      </c>
      <c r="E20" s="37"/>
    </row>
    <row r="21" spans="1:5" s="1" customFormat="1" ht="28">
      <c r="A21" s="16">
        <v>16</v>
      </c>
      <c r="B21" s="40" t="s">
        <v>356</v>
      </c>
      <c r="C21" s="38" t="s">
        <v>24</v>
      </c>
      <c r="D21" s="39">
        <v>90</v>
      </c>
      <c r="E21" s="37"/>
    </row>
    <row r="22" spans="1:5" s="3" customFormat="1" ht="25.15" customHeight="1">
      <c r="A22" s="16">
        <v>17</v>
      </c>
      <c r="B22" s="26" t="s">
        <v>357</v>
      </c>
      <c r="C22" s="41" t="s">
        <v>24</v>
      </c>
      <c r="D22" s="42">
        <v>15</v>
      </c>
      <c r="E22" s="26"/>
    </row>
    <row r="23" spans="1:5" s="3" customFormat="1" ht="25.15" customHeight="1">
      <c r="A23" s="16">
        <v>18</v>
      </c>
      <c r="B23" s="43" t="s">
        <v>358</v>
      </c>
      <c r="C23" s="44" t="s">
        <v>24</v>
      </c>
      <c r="D23" s="42">
        <v>90</v>
      </c>
      <c r="E23" s="26"/>
    </row>
    <row r="24" spans="1:5" s="2" customFormat="1" ht="25.15" customHeight="1">
      <c r="A24" s="16">
        <v>19</v>
      </c>
      <c r="B24" s="17" t="s">
        <v>359</v>
      </c>
      <c r="C24" s="45" t="s">
        <v>24</v>
      </c>
      <c r="D24" s="46">
        <v>32</v>
      </c>
      <c r="E24" s="17"/>
    </row>
    <row r="25" spans="1:5" s="2" customFormat="1" ht="25.15" customHeight="1">
      <c r="A25" s="16">
        <v>20</v>
      </c>
      <c r="B25" s="17" t="s">
        <v>360</v>
      </c>
      <c r="C25" s="45" t="s">
        <v>24</v>
      </c>
      <c r="D25" s="46">
        <v>23.5</v>
      </c>
      <c r="E25" s="17"/>
    </row>
    <row r="26" spans="1:5" s="1" customFormat="1" ht="28">
      <c r="A26" s="16">
        <v>21</v>
      </c>
      <c r="B26" s="47" t="s">
        <v>361</v>
      </c>
      <c r="C26" s="48" t="s">
        <v>24</v>
      </c>
      <c r="D26" s="49">
        <v>59</v>
      </c>
      <c r="E26" s="17"/>
    </row>
    <row r="27" spans="1:5" s="1" customFormat="1" ht="25.15" customHeight="1">
      <c r="A27" s="16">
        <v>22</v>
      </c>
      <c r="B27" s="50" t="s">
        <v>362</v>
      </c>
      <c r="C27" s="48"/>
      <c r="D27" s="51"/>
      <c r="E27" s="17"/>
    </row>
    <row r="28" spans="1:5" s="1" customFormat="1" ht="25.15" customHeight="1">
      <c r="A28" s="52"/>
      <c r="B28" s="330" t="s">
        <v>363</v>
      </c>
      <c r="C28" s="54" t="s">
        <v>24</v>
      </c>
      <c r="D28" s="55">
        <v>81</v>
      </c>
      <c r="E28" s="17"/>
    </row>
    <row r="29" spans="1:5" s="1" customFormat="1" ht="25.15" customHeight="1">
      <c r="A29" s="52"/>
      <c r="B29" s="330" t="s">
        <v>364</v>
      </c>
      <c r="C29" s="54" t="s">
        <v>24</v>
      </c>
      <c r="D29" s="55">
        <v>85</v>
      </c>
      <c r="E29" s="17"/>
    </row>
    <row r="30" spans="1:5" s="4" customFormat="1" ht="28">
      <c r="A30" s="16">
        <v>23</v>
      </c>
      <c r="B30" s="47" t="s">
        <v>365</v>
      </c>
      <c r="C30" s="48" t="s">
        <v>24</v>
      </c>
      <c r="D30" s="56">
        <v>74</v>
      </c>
      <c r="E30" s="17"/>
    </row>
    <row r="31" spans="1:5" s="4" customFormat="1" ht="25.15" customHeight="1">
      <c r="A31" s="16">
        <v>24</v>
      </c>
      <c r="B31" s="50" t="s">
        <v>329</v>
      </c>
      <c r="C31" s="48"/>
      <c r="D31" s="51"/>
      <c r="E31" s="17"/>
    </row>
    <row r="32" spans="1:5" s="4" customFormat="1" ht="25.15" customHeight="1">
      <c r="A32" s="52"/>
      <c r="B32" s="330" t="s">
        <v>363</v>
      </c>
      <c r="C32" s="54" t="s">
        <v>24</v>
      </c>
      <c r="D32" s="55">
        <v>60.5</v>
      </c>
      <c r="E32" s="17"/>
    </row>
    <row r="33" spans="1:5" s="4" customFormat="1" ht="25.15" customHeight="1">
      <c r="A33" s="52"/>
      <c r="B33" s="330" t="s">
        <v>366</v>
      </c>
      <c r="C33" s="54" t="s">
        <v>24</v>
      </c>
      <c r="D33" s="55">
        <v>70</v>
      </c>
      <c r="E33" s="17"/>
    </row>
    <row r="34" spans="1:5" s="4" customFormat="1" ht="28">
      <c r="A34" s="52"/>
      <c r="B34" s="330" t="s">
        <v>367</v>
      </c>
      <c r="C34" s="54" t="s">
        <v>24</v>
      </c>
      <c r="D34" s="55">
        <v>84</v>
      </c>
      <c r="E34" s="17"/>
    </row>
    <row r="35" spans="1:5" s="4" customFormat="1" ht="28">
      <c r="A35" s="16">
        <v>25</v>
      </c>
      <c r="B35" s="47" t="s">
        <v>368</v>
      </c>
      <c r="C35" s="23" t="s">
        <v>24</v>
      </c>
      <c r="D35" s="56">
        <v>100</v>
      </c>
      <c r="E35" s="38"/>
    </row>
    <row r="36" spans="1:5" s="5" customFormat="1" ht="25.15" customHeight="1">
      <c r="A36" s="57">
        <v>26</v>
      </c>
      <c r="B36" s="331" t="s">
        <v>186</v>
      </c>
      <c r="C36" s="58" t="s">
        <v>24</v>
      </c>
      <c r="D36" s="59">
        <v>98.55</v>
      </c>
      <c r="E36" s="60"/>
    </row>
    <row r="37" spans="1:5" s="5" customFormat="1" ht="25.15" customHeight="1">
      <c r="A37" s="61">
        <v>27</v>
      </c>
      <c r="B37" s="332" t="s">
        <v>187</v>
      </c>
      <c r="C37" s="62" t="s">
        <v>24</v>
      </c>
      <c r="D37" s="63">
        <v>98.45</v>
      </c>
      <c r="E37" s="64"/>
    </row>
    <row r="38" spans="1:5">
      <c r="B38" s="10"/>
    </row>
    <row r="39" spans="1:5">
      <c r="B39" s="10"/>
    </row>
    <row r="40" spans="1:5">
      <c r="B40" s="10"/>
    </row>
  </sheetData>
  <mergeCells count="4">
    <mergeCell ref="A1:B1"/>
    <mergeCell ref="A2:E2"/>
    <mergeCell ref="A3:E3"/>
    <mergeCell ref="A4:E4"/>
  </mergeCells>
  <pageMargins left="0.59055118110236204" right="0.39370078740157499" top="0.98425196850393704" bottom="0.59055118110236204" header="0.31496062992126" footer="0.31496062992126"/>
  <pageSetup paperSize="9" scale="95" orientation="portrait"/>
  <headerFooter>
    <oddHeader>&amp;LBiểu số: 05/KH</oddHead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7</vt:i4>
      </vt:variant>
    </vt:vector>
  </HeadingPairs>
  <TitlesOfParts>
    <vt:vector size="13" baseType="lpstr">
      <vt:lpstr>Bieu 01</vt:lpstr>
      <vt:lpstr>Bieu 11</vt:lpstr>
      <vt:lpstr>Bieu 11a</vt:lpstr>
      <vt:lpstr>Bieu 12-CN</vt:lpstr>
      <vt:lpstr>PL3-CÁC NHIỆM VỤ</vt:lpstr>
      <vt:lpstr>B05KH.SNLDXH</vt:lpstr>
      <vt:lpstr>B05KH.SNLDXH!Print_Area</vt:lpstr>
      <vt:lpstr>'Bieu 11'!Print_Area</vt:lpstr>
      <vt:lpstr>'Bieu 11a'!Print_Area</vt:lpstr>
      <vt:lpstr>B05KH.SNLDXH!Print_Titles</vt:lpstr>
      <vt:lpstr>'Bieu 01'!Print_Titles</vt:lpstr>
      <vt:lpstr>'Bieu 11'!Print_Titles</vt:lpstr>
      <vt:lpstr>'PL3-CÁC NHIỆM VỤ'!Print_Titles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NguyenThiNhung</cp:lastModifiedBy>
  <cp:lastPrinted>2025-08-20T03:40:13Z</cp:lastPrinted>
  <dcterms:created xsi:type="dcterms:W3CDTF">2019-07-09T09:00:00Z</dcterms:created>
  <dcterms:modified xsi:type="dcterms:W3CDTF">2025-08-20T03:43:17Z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E833B876164D4B46A317FC2EB034D77B_13</vt:lpwstr>
  </property>
  <property fmtid="{D5CDD505-2E9C-101B-9397-08002B2CF9AE}" pid="3" name="KSOProductBuildVer">
    <vt:lpwstr>1033-12.2.0.20326</vt:lpwstr>
  </property>
</Properties>
</file>