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ELL\OneDrive - KonTum01\Desktop\"/>
    </mc:Choice>
  </mc:AlternateContent>
  <bookViews>
    <workbookView xWindow="-105" yWindow="-105" windowWidth="19425" windowHeight="11505" firstSheet="4" activeTab="4"/>
  </bookViews>
  <sheets>
    <sheet name="Bieu 01" sheetId="6" state="hidden" r:id="rId1"/>
    <sheet name="Bieu 11" sheetId="8" state="hidden" r:id="rId2"/>
    <sheet name="Bieu 11a" sheetId="9" state="hidden" r:id="rId3"/>
    <sheet name="Bieu 12-CN" sheetId="10" state="hidden" r:id="rId4"/>
    <sheet name="PL2-GDTH" sheetId="55" r:id="rId5"/>
    <sheet name="B05KH.SNLDXH" sheetId="21" state="hidden" r:id="rId6"/>
  </sheets>
  <definedNames>
    <definedName name="____B1" hidden="1">{"'Sheet1'!$L$16"}</definedName>
    <definedName name="____Pl2" hidden="1">{"'Sheet1'!$L$16"}</definedName>
    <definedName name="___CON1">#REF!</definedName>
    <definedName name="___CON2">#REF!</definedName>
    <definedName name="___lap1">#REF!</definedName>
    <definedName name="___lap2">#REF!</definedName>
    <definedName name="___NET2">#REF!</definedName>
    <definedName name="___NSO2" hidden="1">{"'Sheet1'!$L$16"}</definedName>
    <definedName name="__a100000">#REF!</definedName>
    <definedName name="__a80000">#REF!</definedName>
    <definedName name="__B1" hidden="1">{"'Sheet1'!$L$16"}</definedName>
    <definedName name="__boi1">#REF!</definedName>
    <definedName name="__boi2">#REF!</definedName>
    <definedName name="__CON1">#REF!</definedName>
    <definedName name="__CON2">#REF!</definedName>
    <definedName name="__ddn400">#REF!</definedName>
    <definedName name="__ddn600">#REF!</definedName>
    <definedName name="__KM188">#REF!</definedName>
    <definedName name="__km189">#REF!</definedName>
    <definedName name="__km190">#REF!</definedName>
    <definedName name="__km191">#REF!</definedName>
    <definedName name="__km192">#REF!</definedName>
    <definedName name="__km193">#REF!</definedName>
    <definedName name="__km194">#REF!</definedName>
    <definedName name="__km195">#REF!</definedName>
    <definedName name="__km196">#REF!</definedName>
    <definedName name="__km197">#REF!</definedName>
    <definedName name="__km198">#REF!</definedName>
    <definedName name="__MAC12">#REF!</definedName>
    <definedName name="__MAC46">#REF!</definedName>
    <definedName name="__NCL100">#REF!</definedName>
    <definedName name="__NCL200">#REF!</definedName>
    <definedName name="__NCL250">#REF!</definedName>
    <definedName name="__NET2">#REF!</definedName>
    <definedName name="__nin190">#REF!</definedName>
    <definedName name="__Pl2" hidden="1">{"'Sheet1'!$L$16"}</definedName>
    <definedName name="__sc1">#REF!</definedName>
    <definedName name="__SC2">#REF!</definedName>
    <definedName name="__sc3">#REF!</definedName>
    <definedName name="__SN3">#REF!</definedName>
    <definedName name="__TB1">#REF!</definedName>
    <definedName name="__TL1">#REF!</definedName>
    <definedName name="__TL2">#REF!</definedName>
    <definedName name="__TL3">#REF!</definedName>
    <definedName name="__TLA120">#REF!</definedName>
    <definedName name="__TLA35">#REF!</definedName>
    <definedName name="__TLA50">#REF!</definedName>
    <definedName name="__TLA70">#REF!</definedName>
    <definedName name="__TLA95">#REF!</definedName>
    <definedName name="__tz593">#REF!</definedName>
    <definedName name="__VL100">#REF!</definedName>
    <definedName name="__VL200">#REF!</definedName>
    <definedName name="__VL250">#REF!</definedName>
    <definedName name="_05.6022">#REF!</definedName>
    <definedName name="_1">#N/A</definedName>
    <definedName name="_1_2">NA()</definedName>
    <definedName name="_1000A01">#N/A</definedName>
    <definedName name="_1000A01_2">NA()</definedName>
    <definedName name="_2">#N/A</definedName>
    <definedName name="_2_2">NA()</definedName>
    <definedName name="_a100000">#REF!</definedName>
    <definedName name="_a80000">#REF!</definedName>
    <definedName name="_B1" hidden="1">{"'Sheet1'!$L$16"}</definedName>
    <definedName name="_boi1">#REF!</definedName>
    <definedName name="_boi2">#REF!</definedName>
    <definedName name="_CON1">#REF!</definedName>
    <definedName name="_CON1_2">#REF!</definedName>
    <definedName name="_CON2">#REF!</definedName>
    <definedName name="_CON2_2">#REF!</definedName>
    <definedName name="_ddn400">#REF!</definedName>
    <definedName name="_ddn600">#REF!</definedName>
    <definedName name="_Fill" hidden="1">#REF!</definedName>
    <definedName name="_xlnm._FilterDatabase" hidden="1">#REF!</definedName>
    <definedName name="_Key1" hidden="1">#REF!</definedName>
    <definedName name="_Key2" hidden="1">#REF!</definedName>
    <definedName name="_KM188">#REF!</definedName>
    <definedName name="_km189">#REF!</definedName>
    <definedName name="_km190">#REF!</definedName>
    <definedName name="_km191">#REF!</definedName>
    <definedName name="_km192">#REF!</definedName>
    <definedName name="_km193">#REF!</definedName>
    <definedName name="_km194">#REF!</definedName>
    <definedName name="_km195">#REF!</definedName>
    <definedName name="_km196">#REF!</definedName>
    <definedName name="_km197">#REF!</definedName>
    <definedName name="_km198">#REF!</definedName>
    <definedName name="_lap1">#REF!</definedName>
    <definedName name="_lap2">#REF!</definedName>
    <definedName name="_MAC12">#REF!</definedName>
    <definedName name="_MAC46">#REF!</definedName>
    <definedName name="_NCL100">#REF!</definedName>
    <definedName name="_NCL200">#REF!</definedName>
    <definedName name="_NCL250">#REF!</definedName>
    <definedName name="_NET2">#REF!</definedName>
    <definedName name="_NET2_2">#REF!</definedName>
    <definedName name="_nin190">#REF!</definedName>
    <definedName name="_NSO2" hidden="1">{"'Sheet1'!$L$16"}</definedName>
    <definedName name="_Order1" hidden="1">255</definedName>
    <definedName name="_Order2" hidden="1">255</definedName>
    <definedName name="_Pl2" hidden="1">{"'Sheet1'!$L$16"}</definedName>
    <definedName name="_sc1">#REF!</definedName>
    <definedName name="_SC2">#REF!</definedName>
    <definedName name="_sc3">#REF!</definedName>
    <definedName name="_SN3">#REF!</definedName>
    <definedName name="_Sort" hidden="1">#REF!</definedName>
    <definedName name="_TB1">#REF!</definedName>
    <definedName name="_TL1">#REF!</definedName>
    <definedName name="_TL2">#REF!</definedName>
    <definedName name="_TL3">#REF!</definedName>
    <definedName name="_TLA120">#REF!</definedName>
    <definedName name="_TLA35">#REF!</definedName>
    <definedName name="_TLA50">#REF!</definedName>
    <definedName name="_TLA70">#REF!</definedName>
    <definedName name="_TLA95">#REF!</definedName>
    <definedName name="_tz593">#REF!</definedName>
    <definedName name="_VL100">#REF!</definedName>
    <definedName name="_VL200">#REF!</definedName>
    <definedName name="_VL250">#REF!</definedName>
    <definedName name="A01_">#N/A</definedName>
    <definedName name="A01__2">NA()</definedName>
    <definedName name="A01AC">#N/A</definedName>
    <definedName name="A01AC_2">NA()</definedName>
    <definedName name="A01CAT">#N/A</definedName>
    <definedName name="A01CAT_2">NA()</definedName>
    <definedName name="A01CODE">#N/A</definedName>
    <definedName name="A01CODE_2">NA()</definedName>
    <definedName name="A01DATA">#N/A</definedName>
    <definedName name="A01DATA_2">NA()</definedName>
    <definedName name="A01MI">#N/A</definedName>
    <definedName name="A01MI_2">NA()</definedName>
    <definedName name="A01TO">#N/A</definedName>
    <definedName name="A01TO_2">NA()</definedName>
    <definedName name="A120_">#REF!</definedName>
    <definedName name="a277Print_Titles">#REF!</definedName>
    <definedName name="A35_">#REF!</definedName>
    <definedName name="A50_">#REF!</definedName>
    <definedName name="A70_">#REF!</definedName>
    <definedName name="A95_">#REF!</definedName>
    <definedName name="AA">#REF!</definedName>
    <definedName name="AC120_">#REF!</definedName>
    <definedName name="AC35_">#REF!</definedName>
    <definedName name="AC50_">#REF!</definedName>
    <definedName name="AC70_">#REF!</definedName>
    <definedName name="AC95_">#REF!</definedName>
    <definedName name="ag15F80">#REF!</definedName>
    <definedName name="All_Item">#REF!</definedName>
    <definedName name="ALPIN">#N/A</definedName>
    <definedName name="ALPIN_2">NA()</definedName>
    <definedName name="ALPJYOU">#N/A</definedName>
    <definedName name="ALPJYOU_2">NA()</definedName>
    <definedName name="ALPTOI">#N/A</definedName>
    <definedName name="ALPTOI_2">NA()</definedName>
    <definedName name="Bang_cly">#REF!</definedName>
    <definedName name="Bang_CVC">#REF!</definedName>
    <definedName name="bang_gia">#REF!</definedName>
    <definedName name="Bang_travl">#REF!</definedName>
    <definedName name="BB">#REF!</definedName>
    <definedName name="Biengioi">#REF!</definedName>
    <definedName name="blkh">#REF!</definedName>
    <definedName name="blkh1">#REF!</definedName>
    <definedName name="BMPB">#REF!</definedName>
    <definedName name="BOQ">#REF!</definedName>
    <definedName name="BT">#REF!</definedName>
    <definedName name="BTB">#REF!</definedName>
    <definedName name="BTM">#REF!</definedName>
    <definedName name="BTN">#REF!</definedName>
    <definedName name="BTT">#REF!</definedName>
    <definedName name="BVCISUMMARY">#REF!</definedName>
    <definedName name="C.1.1..Phat_tuyen">#REF!</definedName>
    <definedName name="C.1.10..VC_Thu_cong_CG">#REF!</definedName>
    <definedName name="C.1.2..Chat_cay_thu_cong">#REF!</definedName>
    <definedName name="C.1.3..Chat_cay_may">#REF!</definedName>
    <definedName name="C.1.4..Dao_goc_cay">#REF!</definedName>
    <definedName name="C.1.5..Lam_duong_tam">#REF!</definedName>
    <definedName name="C.1.6..Lam_cau_tam">#REF!</definedName>
    <definedName name="C.1.7..Rai_da_chong_lun">#REF!</definedName>
    <definedName name="C.1.8..Lam_kho_tam">#REF!</definedName>
    <definedName name="C.1.8..San_mat_bang">#REF!</definedName>
    <definedName name="C.2.1..VC_Thu_cong">#REF!</definedName>
    <definedName name="C.2.2..VC_T_cong_CG">#REF!</definedName>
    <definedName name="C.2.3..Boc_do">#REF!</definedName>
    <definedName name="C.3.1..Dao_dat_mong_cot">#REF!</definedName>
    <definedName name="C.3.2..Dao_dat_de_dap">#REF!</definedName>
    <definedName name="C.3.3..Dap_dat_mong">#REF!</definedName>
    <definedName name="C.3.4..Dao_dap_TDia">#REF!</definedName>
    <definedName name="C.3.5..Dap_bo_bao">#REF!</definedName>
    <definedName name="C.3.6..Bom_tat_nuoc">#REF!</definedName>
    <definedName name="C.3.7..Dao_bun">#REF!</definedName>
    <definedName name="C.3.8..Dap_cat_CT">#REF!</definedName>
    <definedName name="C.3.9..Dao_pha_da">#REF!</definedName>
    <definedName name="C.4.1.Cot_thep">#REF!</definedName>
    <definedName name="C.4.2..Van_khuon">#REF!</definedName>
    <definedName name="C.4.3..Be_tong">#REF!</definedName>
    <definedName name="C.4.4..Lap_BT_D.San">#REF!</definedName>
    <definedName name="C.4.5..Xay_da_hoc">#REF!</definedName>
    <definedName name="C.4.6..Dong_coc">#REF!</definedName>
    <definedName name="C.4.7..Quet_Bi_tum">#REF!</definedName>
    <definedName name="C.5.1..Lap_cot_thep">#REF!</definedName>
    <definedName name="C.5.2..Lap_cot_BT">#REF!</definedName>
    <definedName name="C.5.3..Lap_dat_xa">#REF!</definedName>
    <definedName name="C.5.4..Lap_tiep_dia">#REF!</definedName>
    <definedName name="C.5.5..Son_sat_thep">#REF!</definedName>
    <definedName name="C.6.1..Lap_su_dung">#REF!</definedName>
    <definedName name="C.6.2..Lap_su_CS">#REF!</definedName>
    <definedName name="C.6.3..Su_chuoi_do">#REF!</definedName>
    <definedName name="C.6.4..Su_chuoi_neo">#REF!</definedName>
    <definedName name="C.6.5..Lap_phu_kien">#REF!</definedName>
    <definedName name="C.6.6..Ep_noi_day">#REF!</definedName>
    <definedName name="C.6.7..KD_vuot_CN">#REF!</definedName>
    <definedName name="C.6.8..Rai_cang_day">#REF!</definedName>
    <definedName name="C.6.9..Cap_quang">#REF!</definedName>
    <definedName name="cap">#REF!</definedName>
    <definedName name="cap0.7">#REF!</definedName>
    <definedName name="Category_All">#REF!</definedName>
    <definedName name="CATIN">#N/A</definedName>
    <definedName name="CATIN_2">NA()</definedName>
    <definedName name="CATJYOU">#N/A</definedName>
    <definedName name="CATJYOU_2">NA()</definedName>
    <definedName name="CATSYU">#N/A</definedName>
    <definedName name="CATSYU_2">NA()</definedName>
    <definedName name="CATREC">#N/A</definedName>
    <definedName name="CATREC_2">NA()</definedName>
    <definedName name="CCS">#REF!</definedName>
    <definedName name="CDD">#REF!</definedName>
    <definedName name="CDDD1PHA">#REF!</definedName>
    <definedName name="CDDD3PHA">#REF!</definedName>
    <definedName name="Cdo_8bat">#REF!</definedName>
    <definedName name="Cdo_TK50">#REF!</definedName>
    <definedName name="CK">#REF!</definedName>
    <definedName name="CL">#REF!</definedName>
    <definedName name="CLVC3">0.1</definedName>
    <definedName name="CLVC35">#REF!</definedName>
    <definedName name="CLVCTB">#REF!</definedName>
    <definedName name="CN_RC1">#REF!</definedName>
    <definedName name="CN_RC2">#REF!</definedName>
    <definedName name="CN_Rnha">#REF!</definedName>
    <definedName name="CN_Rs">#REF!</definedName>
    <definedName name="Cneo_8bat">#REF!</definedName>
    <definedName name="Cneo_TK50">#REF!</definedName>
    <definedName name="Co">#REF!</definedName>
    <definedName name="Code" hidden="1">#REF!</definedName>
    <definedName name="Cöï_ly_vaän_chuyeãn">#REF!</definedName>
    <definedName name="CÖÏ_LY_VAÄN_CHUYEÅN">#REF!</definedName>
    <definedName name="COMMON">#REF!</definedName>
    <definedName name="COMMON_2">#REF!</definedName>
    <definedName name="CON_EQP_COS">#REF!</definedName>
    <definedName name="CON_EQP_COST">#REF!</definedName>
    <definedName name="CONST_EQ">#REF!</definedName>
    <definedName name="Cong_HM_DTCT">#REF!</definedName>
    <definedName name="Cong_M_DTCT">#REF!</definedName>
    <definedName name="Cong_NC_DTCT">#REF!</definedName>
    <definedName name="Cong_VL_DTCT">#REF!</definedName>
    <definedName name="Coù__4">#REF!</definedName>
    <definedName name="COVER">#REF!</definedName>
    <definedName name="CPKDP">#REF!</definedName>
    <definedName name="CPKTW">#REF!</definedName>
    <definedName name="cptkdp">#REF!</definedName>
    <definedName name="CPVC100">#REF!</definedName>
    <definedName name="CPVC35">#REF!</definedName>
    <definedName name="CRD">#REF!</definedName>
    <definedName name="CRITINST">#REF!</definedName>
    <definedName name="CRITPURC">#REF!</definedName>
    <definedName name="CRS">#REF!</definedName>
    <definedName name="CS">#REF!</definedName>
    <definedName name="CS_10">#REF!</definedName>
    <definedName name="CS_100">#REF!</definedName>
    <definedName name="CS_10S">#REF!</definedName>
    <definedName name="CS_120">#REF!</definedName>
    <definedName name="CS_140">#REF!</definedName>
    <definedName name="CS_160">#REF!</definedName>
    <definedName name="CS_20">#REF!</definedName>
    <definedName name="CS_30">#REF!</definedName>
    <definedName name="CS_40">#REF!</definedName>
    <definedName name="CS_40S">#REF!</definedName>
    <definedName name="CS_5S">#REF!</definedName>
    <definedName name="CS_60">#REF!</definedName>
    <definedName name="CS_80">#REF!</definedName>
    <definedName name="CS_80S">#REF!</definedName>
    <definedName name="CS_STD">#REF!</definedName>
    <definedName name="CS_XS">#REF!</definedName>
    <definedName name="CS_XXS">#REF!</definedName>
    <definedName name="csd3p">#REF!</definedName>
    <definedName name="csddg1p">#REF!</definedName>
    <definedName name="csddt1p">#REF!</definedName>
    <definedName name="csht3p">#REF!</definedName>
    <definedName name="CT">#REF!</definedName>
    <definedName name="CT_134">#REF!</definedName>
    <definedName name="CT_168">#REF!</definedName>
    <definedName name="CT_194_2">#REF!</definedName>
    <definedName name="ctdn9697">#REF!</definedName>
    <definedName name="ctiep">#REF!</definedName>
    <definedName name="CTK">#REF!</definedName>
    <definedName name="cuoc_vc">#REF!</definedName>
    <definedName name="CURRENCY">#REF!</definedName>
    <definedName name="cx">#REF!</definedName>
    <definedName name="Cho_2">#REF!</definedName>
    <definedName name="D_7101A_B">#REF!</definedName>
    <definedName name="DATA_DATA2_List">#REF!</definedName>
    <definedName name="data1" hidden="1">#REF!</definedName>
    <definedName name="data2" hidden="1">#REF!</definedName>
    <definedName name="data3" hidden="1">#REF!</definedName>
    <definedName name="_xlnm.Database">#REF!</definedName>
    <definedName name="DD">#REF!</definedName>
    <definedName name="den_bu">#REF!</definedName>
    <definedName name="dg">#REF!</definedName>
    <definedName name="DGCTI592">#REF!</definedName>
    <definedName name="dgnc">#REF!</definedName>
    <definedName name="DGTV">#REF!</definedName>
    <definedName name="DGTH">#REF!</definedName>
    <definedName name="dgthss3">#REF!</definedName>
    <definedName name="dgvl">#REF!</definedName>
    <definedName name="Discount" hidden="1">#REF!</definedName>
    <definedName name="display_area_2" hidden="1">#REF!</definedName>
    <definedName name="DLCC">#REF!</definedName>
    <definedName name="DM">#REF!</definedName>
    <definedName name="dobt">#REF!</definedName>
    <definedName name="Document_array">{"Book1","LuongT6.05.xls"}</definedName>
    <definedName name="Documents_array">#REF!</definedName>
    <definedName name="Dongia">#REF!</definedName>
    <definedName name="DS1p1vc">#REF!</definedName>
    <definedName name="ds1p2nc">#REF!</definedName>
    <definedName name="ds1p2vc">#REF!</definedName>
    <definedName name="ds1p2vl">#REF!</definedName>
    <definedName name="ds1pnc">#REF!</definedName>
    <definedName name="ds1pvl">#REF!</definedName>
    <definedName name="ds3pctnc">#REF!</definedName>
    <definedName name="ds3pctvc">#REF!</definedName>
    <definedName name="ds3pctvl">#REF!</definedName>
    <definedName name="ds3pmnc">#REF!</definedName>
    <definedName name="ds3pmvc">#REF!</definedName>
    <definedName name="ds3pmvl">#REF!</definedName>
    <definedName name="ds3pnc">#REF!</definedName>
    <definedName name="ds3pvl">#REF!</definedName>
    <definedName name="dsh" hidden="1">#REF!</definedName>
    <definedName name="DSPK1p1nc">#REF!</definedName>
    <definedName name="DSPK1p1vl">#REF!</definedName>
    <definedName name="DSPK1pnc">#REF!</definedName>
    <definedName name="DSPK1pvl">#REF!</definedName>
    <definedName name="DSUMDATA">#REF!</definedName>
    <definedName name="DU_ODA">#REF!</definedName>
    <definedName name="DUDAUCO">#REF!</definedName>
    <definedName name="DUDAUNO">#REF!</definedName>
    <definedName name="Dulich">#REF!</definedName>
    <definedName name="ee">#REF!</definedName>
    <definedName name="emb">#REF!</definedName>
    <definedName name="End_1">#REF!</definedName>
    <definedName name="End_10">#REF!</definedName>
    <definedName name="End_11">#REF!</definedName>
    <definedName name="End_12">#REF!</definedName>
    <definedName name="End_13">#REF!</definedName>
    <definedName name="End_2">#REF!</definedName>
    <definedName name="End_3">#REF!</definedName>
    <definedName name="End_4">#REF!</definedName>
    <definedName name="End_5">#REF!</definedName>
    <definedName name="End_6">#REF!</definedName>
    <definedName name="End_7">#REF!</definedName>
    <definedName name="End_8">#REF!</definedName>
    <definedName name="End_9">#REF!</definedName>
    <definedName name="ex">#REF!</definedName>
    <definedName name="Excel_BuiltIn_Database">#REF!</definedName>
    <definedName name="Excel_BuiltIn_Database_2">#REF!</definedName>
    <definedName name="Excel_BuiltIn_Print_Area">#REF!</definedName>
    <definedName name="Excel_BuiltIn_Print_Area_2">#REF!</definedName>
    <definedName name="Excel_BuiltIn_Print_Titles">#REF!</definedName>
    <definedName name="Excel_BuiltIn_Recorder">#REF!</definedName>
    <definedName name="f">#REF!</definedName>
    <definedName name="f82E46">#REF!</definedName>
    <definedName name="FACTOR">#REF!</definedName>
    <definedName name="FCode" hidden="1">#REF!</definedName>
    <definedName name="fgf" hidden="1">{"'Sheet1'!$L$16"}</definedName>
    <definedName name="fgn">{"Book1","LuongT6.05.xls"}</definedName>
    <definedName name="gb" hidden="1">{"'Sheet1'!$L$16"}</definedName>
    <definedName name="geo">#REF!</definedName>
    <definedName name="gff" hidden="1">{"'Sheet1'!$L$16"}</definedName>
    <definedName name="gfy" hidden="1">{"'Sheet1'!$L$16"}</definedName>
    <definedName name="gjklkj" hidden="1">{"'Sheet1'!$L$16"}</definedName>
    <definedName name="gl3p">#REF!</definedName>
    <definedName name="GTXL">#REF!</definedName>
    <definedName name="Gia_CT">#REF!</definedName>
    <definedName name="gia_tien">#REF!</definedName>
    <definedName name="gia_tien_BTN">#REF!</definedName>
    <definedName name="Gia_VT">#REF!</definedName>
    <definedName name="GIAVLIEUTN">#REF!</definedName>
    <definedName name="h" hidden="1">{"'Sheet1'!$L$16"}</definedName>
    <definedName name="H_THUCTT">#REF!</definedName>
    <definedName name="H_THUCHTHH">#REF!</definedName>
    <definedName name="hdha" hidden="1">{"'Sheet1'!$L$16"}</definedName>
    <definedName name="Heä_soá_laép_xaø_H">1.7</definedName>
    <definedName name="heä_soá_sình_laày">#REF!</definedName>
    <definedName name="hg" hidden="1">{"'Sheet1'!$L$16"}</definedName>
    <definedName name="hgk" hidden="1">{"'Sheet1'!$L$16"}</definedName>
    <definedName name="HHTT">#REF!</definedName>
    <definedName name="HiddenRows" hidden="1">#REF!</definedName>
    <definedName name="hien">#REF!</definedName>
    <definedName name="hiep" hidden="1">{"'Sheet1'!$L$16"}</definedName>
    <definedName name="Hinh_thuc">#REF!</definedName>
    <definedName name="hj" hidden="1">{"'Sheet1'!$L$16"}</definedName>
    <definedName name="HOME_MANP">#REF!</definedName>
    <definedName name="HOME_MANP_2">#REF!</definedName>
    <definedName name="HOMEOFFICE_COST">#REF!</definedName>
    <definedName name="HOMEOFFICE_COST_2">#REF!</definedName>
    <definedName name="HS">#REF!</definedName>
    <definedName name="HSCT3">0.1</definedName>
    <definedName name="hsdc1">#REF!</definedName>
    <definedName name="HSDN">2.5</definedName>
    <definedName name="HSHH">#REF!</definedName>
    <definedName name="HSHHUT">#REF!</definedName>
    <definedName name="HSKK35">#REF!</definedName>
    <definedName name="HSLXH">#REF!</definedName>
    <definedName name="HSLXP">#REF!</definedName>
    <definedName name="HSSL">#REF!</definedName>
    <definedName name="HSVC1">#REF!</definedName>
    <definedName name="HSVC2">#REF!</definedName>
    <definedName name="HSVC3">#REF!</definedName>
    <definedName name="HTML_CodePage" hidden="1">950</definedName>
    <definedName name="HTML_Control" hidden="1">{"'Sheet1'!$L$16"}</definedName>
    <definedName name="HTML_Description" hidden="1">""</definedName>
    <definedName name="HTML_Email" hidden="1">""</definedName>
    <definedName name="HTML_Header" hidden="1">"Sheet1"</definedName>
    <definedName name="HTML_LastUpdate" hidden="1">"2000/9/14"</definedName>
    <definedName name="HTML_LineAfter" hidden="1">FALSE</definedName>
    <definedName name="HTML_LineBefore" hidden="1">FALSE</definedName>
    <definedName name="HTML_Name" hidden="1">"J.C.WONG"</definedName>
    <definedName name="HTML_OBDlg2" hidden="1">TRUE</definedName>
    <definedName name="HTML_OBDlg4" hidden="1">TRUE</definedName>
    <definedName name="HTML_OS" hidden="1">0</definedName>
    <definedName name="HTML_PathFile" hidden="1">"C:\2689\Q\國內\00q3961台化龍德PTA3建造\MyHTML.htm"</definedName>
    <definedName name="HTML_Title" hidden="1">"00Q3961-SUM"</definedName>
    <definedName name="HTNC">#REF!</definedName>
    <definedName name="HTVL">#REF!</definedName>
    <definedName name="HTHH">#REF!</definedName>
    <definedName name="huy" hidden="1">{"'Sheet1'!$L$16"}</definedName>
    <definedName name="Huyenmoi">#REF!</definedName>
    <definedName name="I">#REF!</definedName>
    <definedName name="I_A">#REF!</definedName>
    <definedName name="I_B">#REF!</definedName>
    <definedName name="I_c">#REF!</definedName>
    <definedName name="IDLAB_COST">#REF!</definedName>
    <definedName name="II_A">#REF!</definedName>
    <definedName name="II_B">#REF!</definedName>
    <definedName name="II_c">#REF!</definedName>
    <definedName name="III_a">#REF!</definedName>
    <definedName name="III_B">#REF!</definedName>
    <definedName name="III_c">#REF!</definedName>
    <definedName name="IND_LAB">#REF!</definedName>
    <definedName name="INDMANP">#REF!</definedName>
    <definedName name="j">#REF!</definedName>
    <definedName name="j356C8">#REF!</definedName>
    <definedName name="jh" hidden="1">{"'Sheet1'!$L$16"}</definedName>
    <definedName name="jyli" hidden="1">{"'Sheet1'!$L$16"}</definedName>
    <definedName name="k">#REF!</definedName>
    <definedName name="kcong">#REF!</definedName>
    <definedName name="Kiem_tra_trung_ten">#REF!</definedName>
    <definedName name="KLTHDN">#REF!</definedName>
    <definedName name="KLVANKHUON">#REF!</definedName>
    <definedName name="kp1ph">#REF!</definedName>
    <definedName name="KSTK">#REF!</definedName>
    <definedName name="KVC">#REF!</definedName>
    <definedName name="KH_Chang">#REF!</definedName>
    <definedName name="Khac">#REF!</definedName>
    <definedName name="Khäúi_læåüng">#REF!</definedName>
    <definedName name="KhuCN">#REF!</definedName>
    <definedName name="l" hidden="1">{"'Sheet1'!$L$16"}</definedName>
    <definedName name="L_mong">#REF!</definedName>
    <definedName name="lan" hidden="1">{#N/A,#N/A,TRUE,"BT M200 da 10x20"}</definedName>
    <definedName name="Langnghe">#REF!</definedName>
    <definedName name="li" hidden="1">{"'Sheet1'!$L$16"}</definedName>
    <definedName name="lk" hidden="1">#REF!</definedName>
    <definedName name="LK_hathe">#REF!</definedName>
    <definedName name="Lmk">#REF!</definedName>
    <definedName name="Loai_TD">#REF!</definedName>
    <definedName name="lVC">#REF!</definedName>
    <definedName name="m">#REF!</definedName>
    <definedName name="M10aavc">#REF!</definedName>
    <definedName name="M12ba3p">#REF!</definedName>
    <definedName name="M12bb1p">#REF!</definedName>
    <definedName name="M12cbnc">#REF!</definedName>
    <definedName name="M12cbvl">#REF!</definedName>
    <definedName name="M14bb1p">#REF!</definedName>
    <definedName name="m8aanc">#REF!</definedName>
    <definedName name="m8aavl">#REF!</definedName>
    <definedName name="Ma3pnc">#REF!</definedName>
    <definedName name="Ma3pvl">#REF!</definedName>
    <definedName name="Maa3pnc">#REF!</definedName>
    <definedName name="Maa3pvl">#REF!</definedName>
    <definedName name="Maïy">#REF!</definedName>
    <definedName name="MAJ_CON_EQP">#REF!</definedName>
    <definedName name="Maùy_bieán_aùp_löïc_110_22_15KV___40MVA">#REF!</definedName>
    <definedName name="MAVANKHUON">#REF!</definedName>
    <definedName name="MAVLTHDN">#REF!</definedName>
    <definedName name="Mba1p">#REF!</definedName>
    <definedName name="Mba3p">#REF!</definedName>
    <definedName name="Mbb3p">#REF!</definedName>
    <definedName name="Mbn1p">#REF!</definedName>
    <definedName name="mc">#REF!</definedName>
    <definedName name="Mcdn3">#REF!</definedName>
    <definedName name="Mckcung">#REF!</definedName>
    <definedName name="MG_A">#REF!</definedName>
    <definedName name="Mhdn3">#REF!</definedName>
    <definedName name="Moùng">#REF!</definedName>
    <definedName name="MSCT">#REF!</definedName>
    <definedName name="MTMAC12">#REF!</definedName>
    <definedName name="mtram">#REF!</definedName>
    <definedName name="n1pig">#REF!</definedName>
    <definedName name="N1pIGvc">#REF!</definedName>
    <definedName name="n1pind">#REF!</definedName>
    <definedName name="N1pINDvc">#REF!</definedName>
    <definedName name="n1pint">#REF!</definedName>
    <definedName name="N1pINTvc">#REF!</definedName>
    <definedName name="n1ping">#REF!</definedName>
    <definedName name="N1pINGvc">#REF!</definedName>
    <definedName name="N1pNLnc">#REF!</definedName>
    <definedName name="N1pNLvc">#REF!</definedName>
    <definedName name="N1pNLvl">#REF!</definedName>
    <definedName name="na" hidden="1">{"'Sheet1'!$L$16"}</definedName>
    <definedName name="nc">#REF!</definedName>
    <definedName name="nc1p">#REF!</definedName>
    <definedName name="nc3p">#REF!</definedName>
    <definedName name="NCBD100">#REF!</definedName>
    <definedName name="NCBD200">#REF!</definedName>
    <definedName name="NCBD250">#REF!</definedName>
    <definedName name="NCcap0.7">#REF!</definedName>
    <definedName name="NCcap1">#REF!</definedName>
    <definedName name="NCCT3p">#REF!</definedName>
    <definedName name="Ncdn3">#REF!</definedName>
    <definedName name="nctram">#REF!</definedName>
    <definedName name="NCVC100">#REF!</definedName>
    <definedName name="NCVC200">#REF!</definedName>
    <definedName name="NCVC250">#REF!</definedName>
    <definedName name="NCVC3P">#REF!</definedName>
    <definedName name="NET">#REF!</definedName>
    <definedName name="NET_1">#REF!</definedName>
    <definedName name="NET_ANA">#REF!</definedName>
    <definedName name="NET_ANA_1">#REF!</definedName>
    <definedName name="NET_ANA_2">#REF!</definedName>
    <definedName name="nig">#REF!</definedName>
    <definedName name="nig1p">#REF!</definedName>
    <definedName name="nig3p">#REF!</definedName>
    <definedName name="NIGnc">#REF!</definedName>
    <definedName name="nignc1p">#REF!</definedName>
    <definedName name="NIGvc">#REF!</definedName>
    <definedName name="NIGvl">#REF!</definedName>
    <definedName name="nigvl1p">#REF!</definedName>
    <definedName name="nin">#REF!</definedName>
    <definedName name="nin14nc3p">#REF!</definedName>
    <definedName name="nin14vl3p">#REF!</definedName>
    <definedName name="nin1903p">#REF!</definedName>
    <definedName name="nin190nc3p">#REF!</definedName>
    <definedName name="nin190vl3p">#REF!</definedName>
    <definedName name="nin2903p">#REF!</definedName>
    <definedName name="nin290nc3p">#REF!</definedName>
    <definedName name="nin290vl3p">#REF!</definedName>
    <definedName name="nin3p">#REF!</definedName>
    <definedName name="nind">#REF!</definedName>
    <definedName name="nind1p">#REF!</definedName>
    <definedName name="nind3p">#REF!</definedName>
    <definedName name="nindnc1p">#REF!</definedName>
    <definedName name="nindnc3p">#REF!</definedName>
    <definedName name="NINDvc">#REF!</definedName>
    <definedName name="nindvl1p">#REF!</definedName>
    <definedName name="nindvl3p">#REF!</definedName>
    <definedName name="ninnc3p">#REF!</definedName>
    <definedName name="nint1p">#REF!</definedName>
    <definedName name="nintnc1p">#REF!</definedName>
    <definedName name="nintvl1p">#REF!</definedName>
    <definedName name="NINvc">#REF!</definedName>
    <definedName name="ninvl3p">#REF!</definedName>
    <definedName name="ning1p">#REF!</definedName>
    <definedName name="ningnc1p">#REF!</definedName>
    <definedName name="ningvl1p">#REF!</definedName>
    <definedName name="nl">#REF!</definedName>
    <definedName name="nl1p">#REF!</definedName>
    <definedName name="nl3p">#REF!</definedName>
    <definedName name="nlnc3p">#REF!</definedName>
    <definedName name="nlnc3pha">#REF!</definedName>
    <definedName name="NLTK1p">#REF!</definedName>
    <definedName name="nlvl3p">#REF!</definedName>
    <definedName name="nn">#REF!</definedName>
    <definedName name="nn1p">#REF!</definedName>
    <definedName name="nn3p">#REF!</definedName>
    <definedName name="nnnc3p">#REF!</definedName>
    <definedName name="nnvl3p">#REF!</definedName>
    <definedName name="No">#REF!</definedName>
    <definedName name="NTK">#REF!</definedName>
    <definedName name="NGCT">#REF!</definedName>
    <definedName name="NGNKC">#REF!</definedName>
    <definedName name="NH">#REF!</definedName>
    <definedName name="nhan">#REF!</definedName>
    <definedName name="nhan_2">#REF!</definedName>
    <definedName name="Nhán_cäng">#REF!</definedName>
    <definedName name="Nhdn3">#REF!</definedName>
    <definedName name="Nhdn4">#REF!</definedName>
    <definedName name="nhn">#REF!</definedName>
    <definedName name="NHot">#REF!</definedName>
    <definedName name="OrderTable" hidden="1">#REF!</definedName>
    <definedName name="PA">#REF!</definedName>
    <definedName name="pnn" hidden="1">{"'Sheet1'!$L$16"}</definedName>
    <definedName name="PRICE">#REF!</definedName>
    <definedName name="PRICE1">#REF!</definedName>
    <definedName name="_xlnm.Print_Area" localSheetId="5">B05KH.SNLDXH!$A$2:$E$37</definedName>
    <definedName name="_xlnm.Print_Area" localSheetId="1">'Bieu 11'!$A$1:$N$90</definedName>
    <definedName name="_xlnm.Print_Area" localSheetId="2">'Bieu 11a'!$A$1:$M$20</definedName>
    <definedName name="_xlnm.Print_Area">#REF!</definedName>
    <definedName name="_xlnm.Print_Titles" localSheetId="5">B05KH.SNLDXH!$5:$5</definedName>
    <definedName name="_xlnm.Print_Titles" localSheetId="0">'Bieu 01'!$3:$5</definedName>
    <definedName name="_xlnm.Print_Titles" localSheetId="1">'Bieu 11'!$4:$4</definedName>
    <definedName name="_xlnm.Print_Titles" localSheetId="4">'PL2-GDTH'!$4:$6</definedName>
    <definedName name="_xlnm.Print_Titles">#REF!</definedName>
    <definedName name="Print_Titles_MI">#REF!</definedName>
    <definedName name="PRINTA">#REF!</definedName>
    <definedName name="PRINTA_2">#REF!</definedName>
    <definedName name="PRINTB">#REF!</definedName>
    <definedName name="PRINTB_2">#REF!</definedName>
    <definedName name="PRINTC">#REF!</definedName>
    <definedName name="PRINTC_2">#REF!</definedName>
    <definedName name="ProdForm" hidden="1">#REF!</definedName>
    <definedName name="Product" hidden="1">#REF!</definedName>
    <definedName name="PROPOSAL">#REF!</definedName>
    <definedName name="PT_Duong">#REF!</definedName>
    <definedName name="ptdg">#REF!</definedName>
    <definedName name="PTDG_cau">#REF!</definedName>
    <definedName name="pvd">#REF!</definedName>
    <definedName name="ph" hidden="1">{"'Sheet1'!$L$16"}</definedName>
    <definedName name="phg" hidden="1">{"'Sheet1'!$L$16"}</definedName>
    <definedName name="phu_luc_vua">#REF!</definedName>
    <definedName name="phuog" hidden="1">{"'Sheet1'!$L$16"}</definedName>
    <definedName name="phuong" hidden="1">{"'Sheet1'!$L$16"}</definedName>
    <definedName name="q">#REF!</definedName>
    <definedName name="QTRON">#REF!</definedName>
    <definedName name="ra11p">#REF!</definedName>
    <definedName name="ra13p">#REF!</definedName>
    <definedName name="rate">14000</definedName>
    <definedName name="RCArea" hidden="1">#REF!</definedName>
    <definedName name="_xlnm.Recorder">#REF!</definedName>
    <definedName name="RECOUT">#N/A</definedName>
    <definedName name="RECOUT_2">NA()</definedName>
    <definedName name="RFP003A">#REF!</definedName>
    <definedName name="RFP003B">#REF!</definedName>
    <definedName name="RFP003C">#REF!</definedName>
    <definedName name="RFP003D">#REF!</definedName>
    <definedName name="RFP003E">#REF!</definedName>
    <definedName name="RFP003F">#REF!</definedName>
    <definedName name="sand">#REF!</definedName>
    <definedName name="SCH">#REF!</definedName>
    <definedName name="sd1p">#REF!</definedName>
    <definedName name="SDMONG">#REF!</definedName>
    <definedName name="sht1p">#REF!</definedName>
    <definedName name="SHTTK">#REF!</definedName>
    <definedName name="SIZE">#REF!</definedName>
    <definedName name="SL_CRD">#REF!</definedName>
    <definedName name="SL_CRS">#REF!</definedName>
    <definedName name="SL_CS">#REF!</definedName>
    <definedName name="SL_DD">#REF!</definedName>
    <definedName name="SNKC">#REF!</definedName>
    <definedName name="soc3p">#REF!</definedName>
    <definedName name="solieu">#REF!</definedName>
    <definedName name="SORT">#REF!</definedName>
    <definedName name="SPEC">#REF!</definedName>
    <definedName name="SpecialPrice" hidden="1">#REF!</definedName>
    <definedName name="SPECSUMMARY">#REF!</definedName>
    <definedName name="SPSCO">#REF!</definedName>
    <definedName name="SPSNO">#REF!</definedName>
    <definedName name="st1p">#REF!</definedName>
    <definedName name="Start_1">#REF!</definedName>
    <definedName name="Start_10">#REF!</definedName>
    <definedName name="Start_11">#REF!</definedName>
    <definedName name="Start_12">#REF!</definedName>
    <definedName name="Start_13">#REF!</definedName>
    <definedName name="Start_2">#REF!</definedName>
    <definedName name="Start_3">#REF!</definedName>
    <definedName name="Start_4">#REF!</definedName>
    <definedName name="Start_5">#REF!</definedName>
    <definedName name="Start_6">#REF!</definedName>
    <definedName name="Start_7">#REF!</definedName>
    <definedName name="Start_8">#REF!</definedName>
    <definedName name="Start_9">#REF!</definedName>
    <definedName name="STBCPC1">#REF!</definedName>
    <definedName name="STBCPC2">#REF!</definedName>
    <definedName name="STBCPT1">#REF!</definedName>
    <definedName name="STBCPT2">#REF!</definedName>
    <definedName name="STTK">#REF!</definedName>
    <definedName name="sub">#REF!</definedName>
    <definedName name="SUMMARY">#REF!</definedName>
    <definedName name="SUMMARY_2">#REF!</definedName>
    <definedName name="sur">#REF!</definedName>
    <definedName name="T">#REF!</definedName>
    <definedName name="t101p">#REF!</definedName>
    <definedName name="t103p">#REF!</definedName>
    <definedName name="t10nc1p">#REF!</definedName>
    <definedName name="T10vc">#REF!</definedName>
    <definedName name="t10vl1p">#REF!</definedName>
    <definedName name="t121p">#REF!</definedName>
    <definedName name="t123p">#REF!</definedName>
    <definedName name="T12vc">#REF!</definedName>
    <definedName name="t141p">#REF!</definedName>
    <definedName name="t143p">#REF!</definedName>
    <definedName name="t14nc3p">#REF!</definedName>
    <definedName name="t14vl3p">#REF!</definedName>
    <definedName name="TAM">#REF!</definedName>
    <definedName name="Taptrung">#REF!</definedName>
    <definedName name="TaxTV">10%</definedName>
    <definedName name="TaxXL">5%</definedName>
    <definedName name="TBA">#REF!</definedName>
    <definedName name="TBH">#REF!</definedName>
    <definedName name="tbl_ProdInfo" hidden="1">#REF!</definedName>
    <definedName name="tbtram">#REF!</definedName>
    <definedName name="TBXD">#REF!</definedName>
    <definedName name="TC">#REF!</definedName>
    <definedName name="TC_NHANH1">#REF!</definedName>
    <definedName name="TD12vl">#REF!</definedName>
    <definedName name="td1p">#REF!</definedName>
    <definedName name="TD1p1nc">#REF!</definedName>
    <definedName name="td1p1vc">#REF!</definedName>
    <definedName name="TD1p1vl">#REF!</definedName>
    <definedName name="TD1p2nc">#REF!</definedName>
    <definedName name="TD1p2vc">#REF!</definedName>
    <definedName name="TD1p2vl">#REF!</definedName>
    <definedName name="td3p">#REF!</definedName>
    <definedName name="TDctnc">#REF!</definedName>
    <definedName name="TDctvc">#REF!</definedName>
    <definedName name="TDctvl">#REF!</definedName>
    <definedName name="TDmnc">#REF!</definedName>
    <definedName name="TDmvc">#REF!</definedName>
    <definedName name="TDmvl">#REF!</definedName>
    <definedName name="tdnc1p">#REF!</definedName>
    <definedName name="tdtr2cnc">#REF!</definedName>
    <definedName name="tdtr2cvl">#REF!</definedName>
    <definedName name="tdvl1p">#REF!</definedName>
    <definedName name="Tien">#REF!</definedName>
    <definedName name="Tinhoc_2">#REF!</definedName>
    <definedName name="TITAN">#REF!</definedName>
    <definedName name="TK10.7.2008" hidden="1">{"'Sheet1'!$L$16"}</definedName>
    <definedName name="TLAC120">#REF!</definedName>
    <definedName name="TLAC35">#REF!</definedName>
    <definedName name="TLAC50">#REF!</definedName>
    <definedName name="TLAC70">#REF!</definedName>
    <definedName name="TLAC95">#REF!</definedName>
    <definedName name="Tle">#REF!</definedName>
    <definedName name="TONGDUTOAN">#REF!</definedName>
    <definedName name="TPLRP">#REF!</definedName>
    <definedName name="TT_1P">#REF!</definedName>
    <definedName name="TT_3p">#REF!</definedName>
    <definedName name="ttbt">#REF!</definedName>
    <definedName name="ttttt" hidden="1">{"'Sheet1'!$L$16"}</definedName>
    <definedName name="TTTTTTTTT" hidden="1">{"'Sheet1'!$L$16"}</definedName>
    <definedName name="ttttttttttt" hidden="1">{"'Sheet1'!$L$16"}</definedName>
    <definedName name="tthi">#REF!</definedName>
    <definedName name="TTHUE">#REF!</definedName>
    <definedName name="ttronmk">#REF!</definedName>
    <definedName name="tv75nc">#REF!</definedName>
    <definedName name="tv75vl">#REF!</definedName>
    <definedName name="ty_le">#REF!</definedName>
    <definedName name="ty_le_BTN">#REF!</definedName>
    <definedName name="Ty_le1">#REF!</definedName>
    <definedName name="th_da_son">#REF!</definedName>
    <definedName name="tham" hidden="1">{"'Sheet1'!$L$16"}</definedName>
    <definedName name="THGO1pnc">#REF!</definedName>
    <definedName name="thht">#REF!</definedName>
    <definedName name="THI">#REF!</definedName>
    <definedName name="THI_2">#REF!</definedName>
    <definedName name="thkp3">#REF!</definedName>
    <definedName name="thßngbaovon">#REF!</definedName>
    <definedName name="THT">#REF!</definedName>
    <definedName name="thtt">#REF!</definedName>
    <definedName name="Thuysan_2">#REF!</definedName>
    <definedName name="Tra_DM_su_dung">#REF!</definedName>
    <definedName name="Tra_don_gia_KS">#REF!</definedName>
    <definedName name="Tra_DTCT">#REF!</definedName>
    <definedName name="Tra_tim_hang_mucPT_trung">#REF!</definedName>
    <definedName name="Tra_TL">#REF!</definedName>
    <definedName name="Tra_ty_le2">#REF!</definedName>
    <definedName name="Tra_ty_le3">#REF!</definedName>
    <definedName name="Tra_ty_le4">#REF!</definedName>
    <definedName name="Tra_ty_le5">#REF!</definedName>
    <definedName name="TRA_VAT_LIEU">#REF!</definedName>
    <definedName name="TRA_VL">#REF!</definedName>
    <definedName name="TRADE2">#REF!</definedName>
    <definedName name="TRAM">#REF!</definedName>
    <definedName name="TRAVL">#REF!</definedName>
    <definedName name="TRON">#REF!</definedName>
    <definedName name="Tru">#REF!</definedName>
    <definedName name="Trusoxa_2">#REF!</definedName>
    <definedName name="Truyenhinh_2">#REF!</definedName>
    <definedName name="u" hidden="1">{"'Sheet1'!$L$16"}</definedName>
    <definedName name="ư" hidden="1">{"'Sheet1'!$L$16"}</definedName>
    <definedName name="v" hidden="1">{"'Sheet1'!$L$16"}</definedName>
    <definedName name="Value0">#REF!</definedName>
    <definedName name="Value1">#REF!</definedName>
    <definedName name="Value10">#REF!</definedName>
    <definedName name="Value11">#REF!</definedName>
    <definedName name="Value12">#REF!</definedName>
    <definedName name="Value13">#REF!</definedName>
    <definedName name="Value14">#REF!</definedName>
    <definedName name="Value15">#REF!</definedName>
    <definedName name="Value16">#REF!</definedName>
    <definedName name="Value17">#REF!</definedName>
    <definedName name="Value18">#REF!</definedName>
    <definedName name="Value19">#REF!</definedName>
    <definedName name="Value2">#REF!</definedName>
    <definedName name="Value20">#REF!</definedName>
    <definedName name="Value21">#REF!</definedName>
    <definedName name="Value22">#REF!</definedName>
    <definedName name="Value23">#REF!</definedName>
    <definedName name="Value24">#REF!</definedName>
    <definedName name="Value25">#REF!</definedName>
    <definedName name="Value26">#REF!</definedName>
    <definedName name="Value27">#REF!</definedName>
    <definedName name="Value28">#REF!</definedName>
    <definedName name="Value29">#REF!</definedName>
    <definedName name="Value3">#REF!</definedName>
    <definedName name="Value30">#REF!</definedName>
    <definedName name="Value31">#REF!</definedName>
    <definedName name="Value32">#REF!</definedName>
    <definedName name="Value33">#REF!</definedName>
    <definedName name="Value34">#REF!</definedName>
    <definedName name="Value35">#REF!</definedName>
    <definedName name="Value36">#REF!</definedName>
    <definedName name="Value37">#REF!</definedName>
    <definedName name="Value38">#REF!</definedName>
    <definedName name="Value39">#REF!</definedName>
    <definedName name="Value4">#REF!</definedName>
    <definedName name="Value40">#REF!</definedName>
    <definedName name="Value41">#REF!</definedName>
    <definedName name="Value42">#REF!</definedName>
    <definedName name="Value43">#REF!</definedName>
    <definedName name="Value44">#REF!</definedName>
    <definedName name="Value45">#REF!</definedName>
    <definedName name="Value46">#REF!</definedName>
    <definedName name="Value47">#REF!</definedName>
    <definedName name="Value48">#REF!</definedName>
    <definedName name="Value49">#REF!</definedName>
    <definedName name="Value5">#REF!</definedName>
    <definedName name="Value50">#REF!</definedName>
    <definedName name="Value51">#REF!</definedName>
    <definedName name="Value52">#REF!</definedName>
    <definedName name="Value53">#REF!</definedName>
    <definedName name="Value54">#REF!</definedName>
    <definedName name="Value55">#REF!</definedName>
    <definedName name="Value6">#REF!</definedName>
    <definedName name="Value7">#REF!</definedName>
    <definedName name="Value8">#REF!</definedName>
    <definedName name="Value9">#REF!</definedName>
    <definedName name="VARIINST">#REF!</definedName>
    <definedName name="VARIPURC">#REF!</definedName>
    <definedName name="VatTu">#REF!</definedName>
    <definedName name="Váût_liãûu">#REF!</definedName>
    <definedName name="vbtchongnuocm300">#REF!</definedName>
    <definedName name="vbtm150">#REF!</definedName>
    <definedName name="vbtm300">#REF!</definedName>
    <definedName name="vbtm400">#REF!</definedName>
    <definedName name="vccot">#REF!</definedName>
    <definedName name="VCDD1P">#REF!</definedName>
    <definedName name="VCDDCT3p">#REF!</definedName>
    <definedName name="VCDDMBA">#REF!</definedName>
    <definedName name="Vcdn3">#REF!</definedName>
    <definedName name="Vckcung">#REF!</definedName>
    <definedName name="vctb">#REF!</definedName>
    <definedName name="VCTT">#REF!</definedName>
    <definedName name="VCHT">#REF!</definedName>
    <definedName name="vd3p">#REF!</definedName>
    <definedName name="Vhdn3">#REF!</definedName>
    <definedName name="vkcauthang">#REF!</definedName>
    <definedName name="vksan">#REF!</definedName>
    <definedName name="vl">#REF!</definedName>
    <definedName name="VL_RC1">#REF!</definedName>
    <definedName name="VL_RC2">#REF!</definedName>
    <definedName name="VL_Rnha">#REF!</definedName>
    <definedName name="VL_RS">#REF!</definedName>
    <definedName name="vl1p">#REF!</definedName>
    <definedName name="vl3p">#REF!</definedName>
    <definedName name="Vlcap0.7">#REF!</definedName>
    <definedName name="VLcap1">#REF!</definedName>
    <definedName name="VLCT3p">#REF!</definedName>
    <definedName name="vldn400">#REF!</definedName>
    <definedName name="vldn600">#REF!</definedName>
    <definedName name="VLM">#REF!</definedName>
    <definedName name="vltram">#REF!</definedName>
    <definedName name="voc">#REF!</definedName>
    <definedName name="Vonnuocngoai">#REF!</definedName>
    <definedName name="vr3p">#REF!</definedName>
    <definedName name="vt">#REF!</definedName>
    <definedName name="VungTL">#REF!</definedName>
    <definedName name="Vuonquocgia_2">#REF!</definedName>
    <definedName name="W">#REF!</definedName>
    <definedName name="wrn.Bang._.ke._.nhan._.hang." hidden="1">{#N/A,#N/A,FALSE,"Ke khai NH"}</definedName>
    <definedName name="wrn.Che._.do._.duoc._.huong." hidden="1">{#N/A,#N/A,FALSE,"BN (2)"}</definedName>
    <definedName name="wrn.chi._.tiÆt." hidden="1">{#N/A,#N/A,FALSE,"Chi tiÆt"}</definedName>
    <definedName name="wrn.Giáy._.bao._.no." hidden="1">{#N/A,#N/A,FALSE,"BN"}</definedName>
    <definedName name="wrn.vd." hidden="1">{#N/A,#N/A,TRUE,"BT M200 da 10x20"}</definedName>
    <definedName name="X">#REF!</definedName>
    <definedName name="x1pind">#REF!</definedName>
    <definedName name="X1pINDvc">#REF!</definedName>
    <definedName name="x1pint">#REF!</definedName>
    <definedName name="x1ping">#REF!</definedName>
    <definedName name="X1pINGvc">#REF!</definedName>
    <definedName name="XCCT">0.5</definedName>
    <definedName name="XE">#REF!</definedName>
    <definedName name="xfco">#REF!</definedName>
    <definedName name="xfco3p">#REF!</definedName>
    <definedName name="xfcotnc">#REF!</definedName>
    <definedName name="xfcotvl">#REF!</definedName>
    <definedName name="XFCOvc">#REF!</definedName>
    <definedName name="xh">#REF!</definedName>
    <definedName name="xhn">#REF!</definedName>
    <definedName name="xig">#REF!</definedName>
    <definedName name="xig1">#REF!</definedName>
    <definedName name="xig1p">#REF!</definedName>
    <definedName name="xig3p">#REF!</definedName>
    <definedName name="xignc3p">#REF!</definedName>
    <definedName name="XIGvc">#REF!</definedName>
    <definedName name="xigvl3p">#REF!</definedName>
    <definedName name="xin">#REF!</definedName>
    <definedName name="xin190">#REF!</definedName>
    <definedName name="xin1903p">#REF!</definedName>
    <definedName name="XIN190vc">#REF!</definedName>
    <definedName name="xin2903p">#REF!</definedName>
    <definedName name="xin290nc3p">#REF!</definedName>
    <definedName name="xin290vl3p">#REF!</definedName>
    <definedName name="xin3p">#REF!</definedName>
    <definedName name="xind">#REF!</definedName>
    <definedName name="xind1p">#REF!</definedName>
    <definedName name="xind3p">#REF!</definedName>
    <definedName name="xindnc1p">#REF!</definedName>
    <definedName name="XINDvc">#REF!</definedName>
    <definedName name="xindvl1p">#REF!</definedName>
    <definedName name="xinnc3p">#REF!</definedName>
    <definedName name="xint1p">#REF!</definedName>
    <definedName name="XINvc">#REF!</definedName>
    <definedName name="xinvl3p">#REF!</definedName>
    <definedName name="xing1p">#REF!</definedName>
    <definedName name="xingnc1p">#REF!</definedName>
    <definedName name="xingvl1p">#REF!</definedName>
    <definedName name="xit">#REF!</definedName>
    <definedName name="xit1">#REF!</definedName>
    <definedName name="xit1p">#REF!</definedName>
    <definedName name="xit2nc3p">#REF!</definedName>
    <definedName name="xit2vl3p">#REF!</definedName>
    <definedName name="xit3p">#REF!</definedName>
    <definedName name="xitnc3p">#REF!</definedName>
    <definedName name="XITvc">#REF!</definedName>
    <definedName name="xitvl3p">#REF!</definedName>
    <definedName name="xmcax">#REF!</definedName>
    <definedName name="xn">#REF!</definedName>
    <definedName name="XSKT_2">#REF!</definedName>
    <definedName name="y">#REF!</definedName>
    <definedName name="Yte_2">#REF!</definedName>
    <definedName name="z">#REF!</definedName>
    <definedName name="zdhdh" hidden="1">{"'Sheet1'!$L$16"}</definedName>
    <definedName name="ZXD">#REF!</definedName>
    <definedName name="ZYX">#REF!</definedName>
    <definedName name="ZZZ">#REF!</definedName>
    <definedName name="전">#REF!</definedName>
    <definedName name="주택사업본부">#REF!</definedName>
    <definedName name="철구사업본부">#REF!</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5" i="55" l="1"/>
  <c r="C20" i="9" l="1"/>
  <c r="C19" i="9"/>
  <c r="C18" i="9"/>
  <c r="C17" i="9"/>
  <c r="C16" i="9"/>
  <c r="C15" i="9"/>
  <c r="C14" i="9"/>
  <c r="C13" i="9"/>
  <c r="C12" i="9"/>
  <c r="C11" i="9"/>
  <c r="C10" i="9"/>
  <c r="C8" i="9" s="1"/>
  <c r="C6" i="9" s="1"/>
  <c r="C9" i="9"/>
  <c r="M8" i="9"/>
  <c r="L8" i="9"/>
  <c r="K8" i="9"/>
  <c r="J8" i="9"/>
  <c r="I8" i="9"/>
  <c r="H8" i="9"/>
  <c r="G8" i="9"/>
  <c r="F8" i="9"/>
  <c r="E8" i="9"/>
  <c r="E6" i="9" s="1"/>
  <c r="D8" i="9"/>
  <c r="D6" i="9" s="1"/>
  <c r="C7" i="9"/>
  <c r="M6" i="9"/>
  <c r="L6" i="9"/>
  <c r="K6" i="9"/>
  <c r="J6" i="9"/>
  <c r="I6" i="9"/>
  <c r="H6" i="9"/>
  <c r="G6" i="9"/>
  <c r="F6" i="9"/>
  <c r="D90" i="8"/>
  <c r="D89" i="8"/>
  <c r="N88" i="8"/>
  <c r="M88" i="8"/>
  <c r="L88" i="8"/>
  <c r="K88" i="8"/>
  <c r="J88" i="8"/>
  <c r="I88" i="8"/>
  <c r="H88" i="8"/>
  <c r="G88" i="8"/>
  <c r="F88" i="8"/>
  <c r="E88" i="8"/>
  <c r="D88" i="8" s="1"/>
  <c r="D86" i="8"/>
  <c r="D85" i="8"/>
  <c r="D84" i="8" s="1"/>
  <c r="L84" i="8"/>
  <c r="D83" i="8"/>
  <c r="J82" i="8"/>
  <c r="F82" i="8"/>
  <c r="F76" i="8" s="1"/>
  <c r="I81" i="8"/>
  <c r="D80" i="8"/>
  <c r="J79" i="8"/>
  <c r="I79" i="8"/>
  <c r="I78" i="8" s="1"/>
  <c r="D79" i="8"/>
  <c r="L78" i="8"/>
  <c r="D78" i="8"/>
  <c r="D77" i="8"/>
  <c r="N76" i="8"/>
  <c r="N74" i="8" s="1"/>
  <c r="M76" i="8"/>
  <c r="L76" i="8"/>
  <c r="L74" i="8" s="1"/>
  <c r="K76" i="8"/>
  <c r="K74" i="8" s="1"/>
  <c r="I76" i="8"/>
  <c r="I74" i="8" s="1"/>
  <c r="H76" i="8"/>
  <c r="H74" i="8" s="1"/>
  <c r="G76" i="8"/>
  <c r="G74" i="8" s="1"/>
  <c r="E76" i="8"/>
  <c r="N75" i="8"/>
  <c r="M75" i="8"/>
  <c r="L75" i="8"/>
  <c r="J75" i="8"/>
  <c r="I75" i="8"/>
  <c r="H75" i="8"/>
  <c r="G75" i="8"/>
  <c r="F75" i="8"/>
  <c r="E75" i="8"/>
  <c r="M74" i="8"/>
  <c r="E74" i="8"/>
  <c r="D72" i="8"/>
  <c r="K71" i="8"/>
  <c r="D71" i="8" s="1"/>
  <c r="D69" i="8" s="1"/>
  <c r="D70" i="8"/>
  <c r="N69" i="8"/>
  <c r="M69" i="8"/>
  <c r="L69" i="8"/>
  <c r="J69" i="8"/>
  <c r="I69" i="8"/>
  <c r="H69" i="8"/>
  <c r="G69" i="8"/>
  <c r="F69" i="8"/>
  <c r="E69" i="8"/>
  <c r="D67" i="8"/>
  <c r="D66" i="8"/>
  <c r="D65" i="8"/>
  <c r="M64" i="8"/>
  <c r="D64" i="8"/>
  <c r="D63" i="8"/>
  <c r="D62" i="8"/>
  <c r="M61" i="8"/>
  <c r="D61" i="8"/>
  <c r="M60" i="8"/>
  <c r="H60" i="8"/>
  <c r="H59" i="8" s="1"/>
  <c r="N59" i="8"/>
  <c r="L59" i="8"/>
  <c r="K59" i="8"/>
  <c r="J59" i="8"/>
  <c r="I59" i="8"/>
  <c r="G59" i="8"/>
  <c r="F59" i="8"/>
  <c r="E59" i="8"/>
  <c r="M58" i="8"/>
  <c r="M57" i="8" s="1"/>
  <c r="L58" i="8"/>
  <c r="L57" i="8" s="1"/>
  <c r="J58" i="8"/>
  <c r="J57" i="8" s="1"/>
  <c r="I58" i="8"/>
  <c r="I57" i="8" s="1"/>
  <c r="H58" i="8"/>
  <c r="H57" i="8" s="1"/>
  <c r="H43" i="8" s="1"/>
  <c r="G58" i="8"/>
  <c r="G57" i="8" s="1"/>
  <c r="F58" i="8"/>
  <c r="F57" i="8" s="1"/>
  <c r="E58" i="8"/>
  <c r="E57" i="8" s="1"/>
  <c r="N57" i="8"/>
  <c r="K57" i="8"/>
  <c r="D56" i="8"/>
  <c r="N55" i="8"/>
  <c r="N43" i="8" s="1"/>
  <c r="M55" i="8"/>
  <c r="L55" i="8"/>
  <c r="K55" i="8"/>
  <c r="J55" i="8"/>
  <c r="I55" i="8"/>
  <c r="H55" i="8"/>
  <c r="G55" i="8"/>
  <c r="F55" i="8"/>
  <c r="E55" i="8"/>
  <c r="J54" i="8"/>
  <c r="E54" i="8"/>
  <c r="D54" i="8" s="1"/>
  <c r="D53" i="8" s="1"/>
  <c r="D52" i="8"/>
  <c r="D51" i="8"/>
  <c r="D50" i="8"/>
  <c r="D49" i="8"/>
  <c r="N48" i="8"/>
  <c r="M48" i="8"/>
  <c r="L48" i="8"/>
  <c r="K48" i="8"/>
  <c r="J48" i="8"/>
  <c r="I48" i="8"/>
  <c r="H48" i="8"/>
  <c r="G48" i="8"/>
  <c r="F48" i="8"/>
  <c r="D47" i="8"/>
  <c r="D48" i="8" s="1"/>
  <c r="D46" i="8"/>
  <c r="D45" i="8"/>
  <c r="D44" i="8"/>
  <c r="K43" i="8"/>
  <c r="G42" i="8"/>
  <c r="D42" i="8" s="1"/>
  <c r="D41" i="8" s="1"/>
  <c r="D40" i="8"/>
  <c r="D39" i="8"/>
  <c r="D38" i="8"/>
  <c r="J37" i="8"/>
  <c r="D37" i="8"/>
  <c r="D36" i="8"/>
  <c r="D35" i="8" s="1"/>
  <c r="K35" i="8"/>
  <c r="G35" i="8"/>
  <c r="D34" i="8"/>
  <c r="D33" i="8"/>
  <c r="N32" i="8"/>
  <c r="M32" i="8"/>
  <c r="L32" i="8"/>
  <c r="K32" i="8"/>
  <c r="J32" i="8"/>
  <c r="I32" i="8"/>
  <c r="H32" i="8"/>
  <c r="G32" i="8"/>
  <c r="F32" i="8"/>
  <c r="E32" i="8"/>
  <c r="D31" i="8"/>
  <c r="D30" i="8"/>
  <c r="L29" i="8"/>
  <c r="K29" i="8"/>
  <c r="J29" i="8"/>
  <c r="I29" i="8"/>
  <c r="H29" i="8"/>
  <c r="G29" i="8"/>
  <c r="F29" i="8"/>
  <c r="E29" i="8"/>
  <c r="D28" i="8"/>
  <c r="D29" i="8" s="1"/>
  <c r="N27" i="8"/>
  <c r="M27" i="8"/>
  <c r="M26" i="8" s="1"/>
  <c r="L27" i="8"/>
  <c r="L26" i="8" s="1"/>
  <c r="K27" i="8"/>
  <c r="J27" i="8"/>
  <c r="J26" i="8" s="1"/>
  <c r="I27" i="8"/>
  <c r="H27" i="8"/>
  <c r="H26" i="8" s="1"/>
  <c r="G27" i="8"/>
  <c r="F27" i="8"/>
  <c r="D27" i="8" s="1"/>
  <c r="N26" i="8"/>
  <c r="K26" i="8"/>
  <c r="I26" i="8"/>
  <c r="G26" i="8"/>
  <c r="E26" i="8"/>
  <c r="J25" i="8"/>
  <c r="G25" i="8"/>
  <c r="D24" i="8"/>
  <c r="D23" i="8" s="1"/>
  <c r="N23" i="8"/>
  <c r="M23" i="8"/>
  <c r="L23" i="8"/>
  <c r="K23" i="8"/>
  <c r="J23" i="8"/>
  <c r="I23" i="8"/>
  <c r="H23" i="8"/>
  <c r="G23" i="8"/>
  <c r="F23" i="8"/>
  <c r="E23" i="8"/>
  <c r="D22" i="8"/>
  <c r="D21" i="8"/>
  <c r="D20" i="8" s="1"/>
  <c r="N20" i="8"/>
  <c r="M20" i="8"/>
  <c r="L20" i="8"/>
  <c r="K20" i="8"/>
  <c r="J20" i="8"/>
  <c r="I20" i="8"/>
  <c r="H20" i="8"/>
  <c r="G20" i="8"/>
  <c r="F20" i="8"/>
  <c r="E20" i="8"/>
  <c r="D19" i="8"/>
  <c r="N18" i="8"/>
  <c r="N12" i="8" s="1"/>
  <c r="M18" i="8"/>
  <c r="M12" i="8" s="1"/>
  <c r="L18" i="8"/>
  <c r="L17" i="8" s="1"/>
  <c r="K18" i="8"/>
  <c r="K12" i="8" s="1"/>
  <c r="J18" i="8"/>
  <c r="I18" i="8"/>
  <c r="I17" i="8" s="1"/>
  <c r="H18" i="8"/>
  <c r="H12" i="8" s="1"/>
  <c r="G18" i="8"/>
  <c r="G12" i="8" s="1"/>
  <c r="F18" i="8"/>
  <c r="F12" i="8" s="1"/>
  <c r="E18" i="8"/>
  <c r="E12" i="8" s="1"/>
  <c r="K17" i="8"/>
  <c r="H17" i="8"/>
  <c r="J16" i="8"/>
  <c r="J10" i="8" s="1"/>
  <c r="G16" i="8"/>
  <c r="E16" i="8"/>
  <c r="E10" i="8" s="1"/>
  <c r="D16" i="8"/>
  <c r="D15" i="8"/>
  <c r="N14" i="8"/>
  <c r="M14" i="8"/>
  <c r="L14" i="8"/>
  <c r="K14" i="8"/>
  <c r="J14" i="8"/>
  <c r="I14" i="8"/>
  <c r="H14" i="8"/>
  <c r="G14" i="8"/>
  <c r="F14" i="8"/>
  <c r="E14" i="8"/>
  <c r="D14" i="8"/>
  <c r="D13" i="8"/>
  <c r="J12" i="8"/>
  <c r="J8" i="8" s="1"/>
  <c r="I12" i="8"/>
  <c r="I8" i="8" s="1"/>
  <c r="N10" i="8"/>
  <c r="N9" i="8" s="1"/>
  <c r="M10" i="8"/>
  <c r="M9" i="8" s="1"/>
  <c r="L10" i="8"/>
  <c r="L9" i="8" s="1"/>
  <c r="K10" i="8"/>
  <c r="I10" i="8"/>
  <c r="H10" i="8"/>
  <c r="H9" i="8" s="1"/>
  <c r="G10" i="8"/>
  <c r="G9" i="8" s="1"/>
  <c r="F10" i="8"/>
  <c r="F9" i="8" s="1"/>
  <c r="K9" i="8"/>
  <c r="I9" i="8"/>
  <c r="D58" i="6"/>
  <c r="D13" i="6"/>
  <c r="D8" i="6"/>
  <c r="M11" i="8" l="1"/>
  <c r="M8" i="8"/>
  <c r="N11" i="8"/>
  <c r="N8" i="8"/>
  <c r="N6" i="8"/>
  <c r="J43" i="8"/>
  <c r="I11" i="8"/>
  <c r="J17" i="8"/>
  <c r="M17" i="8"/>
  <c r="M43" i="8"/>
  <c r="N17" i="8"/>
  <c r="D25" i="8"/>
  <c r="D75" i="8"/>
  <c r="D18" i="8"/>
  <c r="D17" i="8" s="1"/>
  <c r="I7" i="8"/>
  <c r="L43" i="8"/>
  <c r="L6" i="8" s="1"/>
  <c r="D60" i="8"/>
  <c r="J7" i="8"/>
  <c r="F26" i="8"/>
  <c r="D32" i="8"/>
  <c r="G43" i="8"/>
  <c r="G6" i="8" s="1"/>
  <c r="J76" i="8"/>
  <c r="J74" i="8" s="1"/>
  <c r="K6" i="8"/>
  <c r="G17" i="8"/>
  <c r="D58" i="8"/>
  <c r="D57" i="8"/>
  <c r="D10" i="8"/>
  <c r="E9" i="8"/>
  <c r="J11" i="8"/>
  <c r="J9" i="8"/>
  <c r="J6" i="8" s="1"/>
  <c r="K7" i="8"/>
  <c r="K11" i="8"/>
  <c r="K8" i="8"/>
  <c r="F74" i="8"/>
  <c r="D74" i="8" s="1"/>
  <c r="E43" i="8"/>
  <c r="E8" i="8"/>
  <c r="E7" i="8"/>
  <c r="E11" i="8"/>
  <c r="F43" i="8"/>
  <c r="F8" i="8"/>
  <c r="F11" i="8"/>
  <c r="F7" i="8"/>
  <c r="D26" i="8"/>
  <c r="F6" i="8"/>
  <c r="G8" i="8"/>
  <c r="G11" i="8"/>
  <c r="G7" i="8"/>
  <c r="H6" i="8"/>
  <c r="H8" i="8"/>
  <c r="H7" i="8"/>
  <c r="H11" i="8"/>
  <c r="I43" i="8"/>
  <c r="I6" i="8"/>
  <c r="E17" i="8"/>
  <c r="L12" i="8"/>
  <c r="D12" i="8" s="1"/>
  <c r="F17" i="8"/>
  <c r="K69" i="8"/>
  <c r="M59" i="8"/>
  <c r="D59" i="8" s="1"/>
  <c r="D55" i="8"/>
  <c r="D82" i="8"/>
  <c r="D81" i="8" s="1"/>
  <c r="M7" i="8"/>
  <c r="N7" i="8"/>
  <c r="D76" i="8" l="1"/>
  <c r="D11" i="8"/>
  <c r="D43" i="8"/>
  <c r="L11" i="8"/>
  <c r="L7" i="8"/>
  <c r="D7" i="8" s="1"/>
  <c r="L8" i="8"/>
  <c r="D8" i="8" s="1"/>
  <c r="M6" i="8"/>
  <c r="E6" i="8"/>
  <c r="D6" i="8" s="1"/>
  <c r="D9" i="8"/>
</calcChain>
</file>

<file path=xl/sharedStrings.xml><?xml version="1.0" encoding="utf-8"?>
<sst xmlns="http://schemas.openxmlformats.org/spreadsheetml/2006/main" count="936" uniqueCount="454">
  <si>
    <r>
      <rPr>
        <b/>
        <sz val="14"/>
        <rFont val="Times New Roman"/>
        <family val="1"/>
      </rPr>
      <t xml:space="preserve">KẾ HOẠCH CÁC CHỈ TIÊU KINH TẾ-XÃ HỘI CHỦ YẾU NĂM 2023
</t>
    </r>
    <r>
      <rPr>
        <i/>
        <sz val="12"/>
        <rFont val="Times New Roman"/>
        <family val="1"/>
      </rPr>
      <t>(Kèm theo Quyết định số 793/QĐ-UBND ngày 09 tháng 12 năm 2022 của Ủy ban nhân dân tỉnh)</t>
    </r>
  </si>
  <si>
    <t>TT</t>
  </si>
  <si>
    <t>CHỈ TIÊU</t>
  </si>
  <si>
    <t>ĐƠN VỊ</t>
  </si>
  <si>
    <t>KẾ HOẠCH NĂM 2023</t>
  </si>
  <si>
    <t>I</t>
  </si>
  <si>
    <t>CHỈ TIÊU KINH TẾ</t>
  </si>
  <si>
    <t>Giá trị tổng sản phẩm trên địa bàn tỉnh (GRDP)</t>
  </si>
  <si>
    <t>*</t>
  </si>
  <si>
    <t>Theo giá so sánh 2010</t>
  </si>
  <si>
    <t>-</t>
  </si>
  <si>
    <t>Nông- lâm- ngư nghiệp</t>
  </si>
  <si>
    <t>Tỷ đồng</t>
  </si>
  <si>
    <t>Công nghiệp, xây dựng</t>
  </si>
  <si>
    <t>Dịch vụ</t>
  </si>
  <si>
    <t>Thuế sản phẩm trừ trợ cấp sản phẩm</t>
  </si>
  <si>
    <t>Theo giá hiện hành</t>
  </si>
  <si>
    <t>Nông, lâm nghiệp và thuỷ sản</t>
  </si>
  <si>
    <t xml:space="preserve">Tỷ đồng </t>
  </si>
  <si>
    <t>Công nghiệp và xây dựng</t>
  </si>
  <si>
    <t>GRDP bình quân đầu người</t>
  </si>
  <si>
    <t>Triệu đồng/người</t>
  </si>
  <si>
    <t>&gt;57</t>
  </si>
  <si>
    <t>Tốc độ tăng GRDP</t>
  </si>
  <si>
    <t>%</t>
  </si>
  <si>
    <t>&gt;=10</t>
  </si>
  <si>
    <t>Cơ cấu kinh tế</t>
  </si>
  <si>
    <t>Nông, lâm nghiệp, thủy sản</t>
  </si>
  <si>
    <t>19-20</t>
  </si>
  <si>
    <t>31-32</t>
  </si>
  <si>
    <t>41-42</t>
  </si>
  <si>
    <t>Thuế, trợ cấp sản phẩm</t>
  </si>
  <si>
    <t>8-9</t>
  </si>
  <si>
    <t>Nông nghiệp</t>
  </si>
  <si>
    <t>5.1</t>
  </si>
  <si>
    <t>Trồng trọt</t>
  </si>
  <si>
    <t>a.</t>
  </si>
  <si>
    <t>Diện tích</t>
  </si>
  <si>
    <t xml:space="preserve">Lúa </t>
  </si>
  <si>
    <t>Ha</t>
  </si>
  <si>
    <t>+</t>
  </si>
  <si>
    <t>Lúa đông xuân</t>
  </si>
  <si>
    <t>"</t>
  </si>
  <si>
    <t>Lúa mùa</t>
  </si>
  <si>
    <t>Cà phê</t>
  </si>
  <si>
    <t>Diện tích trồng mới</t>
  </si>
  <si>
    <t>Diện tích kinh doanh</t>
  </si>
  <si>
    <t>Cao su</t>
  </si>
  <si>
    <t>Sắn</t>
  </si>
  <si>
    <t>Mía</t>
  </si>
  <si>
    <t>Ngô</t>
  </si>
  <si>
    <t xml:space="preserve">Cây ăn quả </t>
  </si>
  <si>
    <t>Trong đó, trồng mới</t>
  </si>
  <si>
    <t>Cây Mắc ca</t>
  </si>
  <si>
    <t>b.</t>
  </si>
  <si>
    <t>Sản lượng sản phẩm chủ yếu</t>
  </si>
  <si>
    <t>Sản lượng lương thực có hạt</t>
  </si>
  <si>
    <t>Tấn</t>
  </si>
  <si>
    <t>Thóc</t>
  </si>
  <si>
    <t>Cà phê nhân</t>
  </si>
  <si>
    <t>Cao su mủ tươi</t>
  </si>
  <si>
    <t>Mía cây</t>
  </si>
  <si>
    <t>5.2</t>
  </si>
  <si>
    <t>Cây dược liệu</t>
  </si>
  <si>
    <t>Sâm Ngọc linh</t>
  </si>
  <si>
    <t>Cây dược liệu khác</t>
  </si>
  <si>
    <t>5.3</t>
  </si>
  <si>
    <t>Chăn nuôi</t>
  </si>
  <si>
    <t>Tổng đàn</t>
  </si>
  <si>
    <t>Con</t>
  </si>
  <si>
    <t>Đàn trâu</t>
  </si>
  <si>
    <t>Đàn bò</t>
  </si>
  <si>
    <t>Đàn lợn</t>
  </si>
  <si>
    <t>Sản phẩm chăn nuôi chủ yếu</t>
  </si>
  <si>
    <t>Thịt hơi các loại</t>
  </si>
  <si>
    <t>Trong đó: Thịt lợn</t>
  </si>
  <si>
    <t>5.4</t>
  </si>
  <si>
    <t>Lâm nghiệp</t>
  </si>
  <si>
    <t>Trồng mới rừng</t>
  </si>
  <si>
    <t>Tỷ lệ độ che phủ rừng (có tính cây cao su)</t>
  </si>
  <si>
    <t>5.5</t>
  </si>
  <si>
    <t>Thủy sản</t>
  </si>
  <si>
    <t>Diện tích nuôi ao hồ nhỏ</t>
  </si>
  <si>
    <t>Sản lượng khai thác</t>
  </si>
  <si>
    <t>Sản lượng nuôi trồng</t>
  </si>
  <si>
    <t>Công nghiệp</t>
  </si>
  <si>
    <t>Khai thác đá, cát, sỏi các loại</t>
  </si>
  <si>
    <t>m3</t>
  </si>
  <si>
    <t>Tinh bột sắn</t>
  </si>
  <si>
    <t>Đường</t>
  </si>
  <si>
    <t>Gỗ cưa hoặc xẻ (trừ gỗ xẻ tà vẹt)</t>
  </si>
  <si>
    <t>Điện sản xuất</t>
  </si>
  <si>
    <t>Triệu Kw/h</t>
  </si>
  <si>
    <t xml:space="preserve">Điện thương phẩm </t>
  </si>
  <si>
    <t>Nước máy</t>
  </si>
  <si>
    <t>1000 m3</t>
  </si>
  <si>
    <t>Tổng mức bán lẻ hàng hóa và doanh thu dịch vụ</t>
  </si>
  <si>
    <t>Du lịch</t>
  </si>
  <si>
    <t>Tổng lượt khách</t>
  </si>
  <si>
    <t>L/khách</t>
  </si>
  <si>
    <t>Khách quốc tế</t>
  </si>
  <si>
    <t>Khách nội địa</t>
  </si>
  <si>
    <t>Tổng doanh thu chuyên ngành</t>
  </si>
  <si>
    <t>Số xã đạt chuẩn nông thôn mới</t>
  </si>
  <si>
    <t>Xã</t>
  </si>
  <si>
    <t>Trong đó số xã đạt chuẩn NTM trong năm</t>
  </si>
  <si>
    <t>xã</t>
  </si>
  <si>
    <t>Sản phẩm tham gia vào chuỗi giá trị các sản phẩm quốc gia trong năm</t>
  </si>
  <si>
    <t>Sản phẩm</t>
  </si>
  <si>
    <t>Thu ngân sách địa phương</t>
  </si>
  <si>
    <t>Chi ngân sách địa phương (Nhiệm vụ chi)</t>
  </si>
  <si>
    <t>Tổng kim ngạch xuất khẩu trên địa bàn</t>
  </si>
  <si>
    <t>Triệu USD</t>
  </si>
  <si>
    <t xml:space="preserve">Tổng kim ngạch nhập khẩu </t>
  </si>
  <si>
    <t>Thứ hạng chỉ số năng lực cạnh tranh cấp tỉnh (PCI)</t>
  </si>
  <si>
    <t>Thứ hạng</t>
  </si>
  <si>
    <t>Tăng 5 bậc so với năm 2022</t>
  </si>
  <si>
    <t>Chỉ số hiệu quả quản trị và hành chính công cấp tỉnh (PAPI)</t>
  </si>
  <si>
    <t>Thứ hạng Chỉ số cải cách hành chính (PAR INDEX)</t>
  </si>
  <si>
    <t>Thứ hạng Chỉ hài lòng về sự phục vụ hành chính (SIPAS)</t>
  </si>
  <si>
    <t>Tổng vốn đầu tư toàn xã hội</t>
  </si>
  <si>
    <t>Trong đó: Vốn đầu tư khu vực tư nhân</t>
  </si>
  <si>
    <t>Phát triển doanh nghiệp</t>
  </si>
  <si>
    <t xml:space="preserve">Số doanh nghiệp đang hoạt động </t>
  </si>
  <si>
    <t>Doanh nghiệp</t>
  </si>
  <si>
    <t xml:space="preserve">Thành lập mới doanh nghiệp </t>
  </si>
  <si>
    <t>Tổng số vốn đăng ký thành lập mới</t>
  </si>
  <si>
    <t>Hợp tác xã</t>
  </si>
  <si>
    <t>Tổng số  hợp tác xã</t>
  </si>
  <si>
    <t>Số hợp tác xã thành lập mới</t>
  </si>
  <si>
    <t>Tổng số lao động thường xuyên trong hợp tác xã</t>
  </si>
  <si>
    <t>Người</t>
  </si>
  <si>
    <t>Tỷ lệ hộ dân tộc thiểu số tham gia vào hợp tác xã</t>
  </si>
  <si>
    <t xml:space="preserve">Tổ hợp tác </t>
  </si>
  <si>
    <t>Tổng số tổ hợp tác</t>
  </si>
  <si>
    <t>Tổ hợp tác</t>
  </si>
  <si>
    <t xml:space="preserve">Tổng số thành viên tổ hợp tác </t>
  </si>
  <si>
    <t>Thành viên</t>
  </si>
  <si>
    <t>II</t>
  </si>
  <si>
    <t>CHỈ TIÊU VĂN HÓA - XÃ HỘI</t>
  </si>
  <si>
    <t>Dân số</t>
  </si>
  <si>
    <t>Dân số trung bình</t>
  </si>
  <si>
    <t>Tốc độ tăng dân số tự nhiên</t>
  </si>
  <si>
    <t>&lt;1,2</t>
  </si>
  <si>
    <t>Tuổi thọ trung bình</t>
  </si>
  <si>
    <t>Tuổi</t>
  </si>
  <si>
    <t>Tỷ số giới tính của trẻ em mới sinh</t>
  </si>
  <si>
    <t>Số bé trai/100 bé gái</t>
  </si>
  <si>
    <t>Lao động và việc làm</t>
  </si>
  <si>
    <r>
      <rPr>
        <sz val="11"/>
        <rFont val="Arial Narrow"/>
        <family val="2"/>
      </rPr>
      <t>Số người được giải quyết việc làm (</t>
    </r>
    <r>
      <rPr>
        <i/>
        <sz val="11"/>
        <rFont val="Arial Narrow"/>
        <family val="2"/>
      </rPr>
      <t>tăng thêm trong năm</t>
    </r>
    <r>
      <rPr>
        <sz val="11"/>
        <rFont val="Arial Narrow"/>
        <family val="2"/>
      </rPr>
      <t>)</t>
    </r>
  </si>
  <si>
    <t xml:space="preserve">Tỷ lệ lao động qua đào tạo </t>
  </si>
  <si>
    <t xml:space="preserve">Trong đó, tỷ lệ lao động được đào tạo nghề </t>
  </si>
  <si>
    <t>Giảm nghèo theo chuẩn nghèo tiếp cận đa chiều</t>
  </si>
  <si>
    <t>Số hộ nghèo</t>
  </si>
  <si>
    <t>Hộ</t>
  </si>
  <si>
    <t xml:space="preserve">Tỷ lệ hộ nghèo </t>
  </si>
  <si>
    <t>Số hộ cận nghèo</t>
  </si>
  <si>
    <t>Tỷ lệ hộ cận nghèo</t>
  </si>
  <si>
    <t>Giáo dục và Đào tạo</t>
  </si>
  <si>
    <t>Tổng số học sinh đầu năm học</t>
  </si>
  <si>
    <t>Học sinh</t>
  </si>
  <si>
    <t>Nhà trẻ</t>
  </si>
  <si>
    <t>Mẫu giáo</t>
  </si>
  <si>
    <t>Tiểu học</t>
  </si>
  <si>
    <t>Trung học cơ sở</t>
  </si>
  <si>
    <t>Trung học phổ thông</t>
  </si>
  <si>
    <t>Tỷ lệ học sinh đi học đúng độ tuổi</t>
  </si>
  <si>
    <t>Tỷ lệ học sinh tốt nghiệp trung học cơ sở, trung học phổ thông chuyển sang học nghề</t>
  </si>
  <si>
    <t>Tỷ lệ trường đạt chuẩn quốc gia</t>
  </si>
  <si>
    <t>Mầm non</t>
  </si>
  <si>
    <t>Trung học Cơ sở</t>
  </si>
  <si>
    <t>Y tế</t>
  </si>
  <si>
    <r>
      <rPr>
        <sz val="11"/>
        <rFont val="Arial Narrow"/>
        <family val="2"/>
      </rPr>
      <t xml:space="preserve">Tỷ lệ bao phủ y tế </t>
    </r>
    <r>
      <rPr>
        <i/>
        <sz val="11"/>
        <rFont val="Arial Narrow"/>
        <family val="2"/>
      </rPr>
      <t>(Số liệu của KH thực hiện 2022 theo QĐ của Thủ tướng chính phủ)</t>
    </r>
  </si>
  <si>
    <t>Tỷ lệ bao phủ BHXH</t>
  </si>
  <si>
    <t>Tỷ lệ bao phủ bảo hiểm thất nghiệp</t>
  </si>
  <si>
    <t>Số giường bệnh/10.000 dân (không tính giường trạm y tế xã)</t>
  </si>
  <si>
    <t>Giường</t>
  </si>
  <si>
    <t>Số bác sỹ/10.000 dân</t>
  </si>
  <si>
    <t>Bác sỹ</t>
  </si>
  <si>
    <t xml:space="preserve">Tỷ lệ xã đạt Bộ tiêu chí  quốc gia về y tế xã </t>
  </si>
  <si>
    <t>Tỷ lệ trạm y tế xã, phường, thị trấn có bác sỹ làm việc</t>
  </si>
  <si>
    <t>Tỷ lệ trẻ em &lt; 5 tuổi suy dinh dưỡng thể thấp còi</t>
  </si>
  <si>
    <t>Văn hoá, thể thao, thông tin</t>
  </si>
  <si>
    <t>Tỷ lệ xã, phường, thị trấn có nhà văn hóa</t>
  </si>
  <si>
    <t>Tỷ lệ thôn, làng, tổ dân phố đạt danh hiệu văn hóa</t>
  </si>
  <si>
    <t>Tỷ lệ hộ dân được sử dụng điện</t>
  </si>
  <si>
    <t>Tỷ lệ hộ dân tộc thiểu số có đất ở</t>
  </si>
  <si>
    <t>Tỷ lệ hộ dân tộc thiểu số có đất sản xuất</t>
  </si>
  <si>
    <t>III</t>
  </si>
  <si>
    <t>CHỈ TIÊU MÔI TRUÒNG</t>
  </si>
  <si>
    <t>Tỷ lệ rác thải sinh hoạt (thành thị và nông thôn) được thu gom và xử lý</t>
  </si>
  <si>
    <t>Tỷ lệ người dân đô thị sử dụng nước sạch</t>
  </si>
  <si>
    <t>Tỷ lệ dân số nông thôn được cung cấp nước hợp vệ sinh</t>
  </si>
  <si>
    <t>Tỷ lệ khu công nghiệp, khu chế xuất đang hoạt động có hệ thống xử lý nước thải tập trung đạt tiêu chuẩn môi trường</t>
  </si>
  <si>
    <t>Tỷ lệ cơ sở sản xuất kinh doanh đạt tiêu chuẩn về môi trường</t>
  </si>
  <si>
    <t>Tỷ lệ xử lý triệt để cơ sở gây ô nhiễm môi trường nghiêm trọng</t>
  </si>
  <si>
    <t>VI</t>
  </si>
  <si>
    <t>CHỈ TIÊU QUỐC PHÒNG, AN NINH</t>
  </si>
  <si>
    <t>Tỷ lệ giải quyết tố giác, tin báo về tội phạm, kiến nghị khởi tố</t>
  </si>
  <si>
    <t>&gt;=90</t>
  </si>
  <si>
    <t>Tỷ lệ điều tra, khám phá án</t>
  </si>
  <si>
    <t>&gt;=82</t>
  </si>
  <si>
    <t>Trong đó, án đặc biệt quan trọng</t>
  </si>
  <si>
    <t>Tỷ lệ giao quân</t>
  </si>
  <si>
    <t>Tỷ lệ xã, phường, thị trấn mạnh về phong trào toàn dân bảo vệ an ninh Tổ quốc.</t>
  </si>
  <si>
    <t>&gt;=71</t>
  </si>
  <si>
    <t>Tỷ lệ xã, phường, thị trấn, khu dân cư, cơ quan, trường học đạt tiêu chuẩn an toàn về an ninh trật tự</t>
  </si>
  <si>
    <t>&gt;=80</t>
  </si>
  <si>
    <t>Tỷ lệ tội phạm về trật tự xã hội</t>
  </si>
  <si>
    <t>Giảm 5%</t>
  </si>
  <si>
    <t>KẾ HOẠCH SẢN XUẤT NÔNG LÂM NGHIỆP - THỦY SẢN THEO ĐỊA BÀN NĂM 2023</t>
  </si>
  <si>
    <t>(Kèm theo Quyết định số 793/QĐ-UBND ngày 09 tháng 12 năm 2022 của Ủy ban nhân dân tỉnh)</t>
  </si>
  <si>
    <t>STT</t>
  </si>
  <si>
    <t>Chỉ tiêu</t>
  </si>
  <si>
    <t>ĐVT</t>
  </si>
  <si>
    <t>Tổng cộng</t>
  </si>
  <si>
    <t>TP Kon Tum</t>
  </si>
  <si>
    <t>Huyện
Đăk Hà</t>
  </si>
  <si>
    <t>Huyện
Đăk Tô</t>
  </si>
  <si>
    <t>Huyện
Đăk Glei</t>
  </si>
  <si>
    <t>Huyện
Ngọc Hồi</t>
  </si>
  <si>
    <t>Huyện
Kon Rẫy</t>
  </si>
  <si>
    <t>Huyện
Kon Plông</t>
  </si>
  <si>
    <t>Huyện
Sa Thầy</t>
  </si>
  <si>
    <t>Huyện Tu Mơ Rông</t>
  </si>
  <si>
    <t>Huyện
Ia H'Drai</t>
  </si>
  <si>
    <t>A</t>
  </si>
  <si>
    <t>TRỒNG TRỌT</t>
  </si>
  <si>
    <t>Tổng diện tích gieo trồng một số cây trồng chính</t>
  </si>
  <si>
    <t>Tổng sản lượng lương thực có hạt</t>
  </si>
  <si>
    <t>Trong đó: Thóc</t>
  </si>
  <si>
    <t>Cây lương thực</t>
  </si>
  <si>
    <t>1.1</t>
  </si>
  <si>
    <t>Lúa cả năm</t>
  </si>
  <si>
    <t xml:space="preserve">   Năng suất</t>
  </si>
  <si>
    <t>Tạ/ha</t>
  </si>
  <si>
    <t xml:space="preserve">   Sản lượng</t>
  </si>
  <si>
    <t>a</t>
  </si>
  <si>
    <t>Lúa Đông Xuân</t>
  </si>
  <si>
    <t>b</t>
  </si>
  <si>
    <t>Lúa ruộng</t>
  </si>
  <si>
    <t>Lúa rẫy</t>
  </si>
  <si>
    <t>1.2</t>
  </si>
  <si>
    <t>Ngô cả năm</t>
  </si>
  <si>
    <t>Ngô vụ Đông Xuân</t>
  </si>
  <si>
    <t>Ngô vụ mùa</t>
  </si>
  <si>
    <t xml:space="preserve"> </t>
  </si>
  <si>
    <t>Cây rau, đậu</t>
  </si>
  <si>
    <t xml:space="preserve">   Rau các loại</t>
  </si>
  <si>
    <t xml:space="preserve">   Đậu các loại</t>
  </si>
  <si>
    <t xml:space="preserve">Cây Mía </t>
  </si>
  <si>
    <t>Cây lâu năm</t>
  </si>
  <si>
    <t>Tr.đó: DT trồng mới</t>
  </si>
  <si>
    <t xml:space="preserve">         DT cà phê tái canh</t>
  </si>
  <si>
    <t xml:space="preserve">         DT cho thu hoạch</t>
  </si>
  <si>
    <t>Cây ăn quả</t>
  </si>
  <si>
    <t xml:space="preserve">Cây dược liệu </t>
  </si>
  <si>
    <t>6.1</t>
  </si>
  <si>
    <t>Sâm Ngọc Linh</t>
  </si>
  <si>
    <t xml:space="preserve">    - DT trồng mới của người dân</t>
  </si>
  <si>
    <t xml:space="preserve">    - DT trồng mới của doanh nghiệp</t>
  </si>
  <si>
    <t>6.2</t>
  </si>
  <si>
    <t>Cây Dược liệu khác</t>
  </si>
  <si>
    <t>B</t>
  </si>
  <si>
    <t>CHĂN NUÔI</t>
  </si>
  <si>
    <t>Trâu</t>
  </si>
  <si>
    <t>Bò</t>
  </si>
  <si>
    <t>Lợn</t>
  </si>
  <si>
    <t>C</t>
  </si>
  <si>
    <t>THỦY SẢN</t>
  </si>
  <si>
    <t>Tổng sản lượng thủy sản</t>
  </si>
  <si>
    <t>Nuôi trồng thủy sản</t>
  </si>
  <si>
    <t>Sản lượng nuôi trồng thủy sản</t>
  </si>
  <si>
    <t>83,3</t>
  </si>
  <si>
    <t>Diện tích nuôi mặt nước lớn</t>
  </si>
  <si>
    <t>43,3</t>
  </si>
  <si>
    <t>1.3</t>
  </si>
  <si>
    <t>Tổng số lồng nuôi thủy sản</t>
  </si>
  <si>
    <t>Lồng</t>
  </si>
  <si>
    <t>Tạ/lồng</t>
  </si>
  <si>
    <t>12,5</t>
  </si>
  <si>
    <t>Khai thác thủy sản</t>
  </si>
  <si>
    <t>D</t>
  </si>
  <si>
    <t>LÂM NGHIỆP</t>
  </si>
  <si>
    <t xml:space="preserve"> Trồng mới rừng</t>
  </si>
  <si>
    <t>UBND các huyện, thành phố trồng</t>
  </si>
  <si>
    <t>Các BQL rừng phòng hộ, đặc dụng, Công ty TNHH MTV Lâm nghiệp trồng</t>
  </si>
  <si>
    <t>KẾ HOẠCH TRỒNG MỚI RỪNG NĂM 2023</t>
  </si>
  <si>
    <t>ĐVT: Ha</t>
  </si>
  <si>
    <t>Đơn vị, địa phương</t>
  </si>
  <si>
    <t>2.1</t>
  </si>
  <si>
    <t>Ban Quản lý Vườn quốc gia Chư Mom Ray</t>
  </si>
  <si>
    <t>2.2</t>
  </si>
  <si>
    <t>Ban Quản lý khu BTTN Ngọc Linh</t>
  </si>
  <si>
    <t>2.3</t>
  </si>
  <si>
    <t>Ban Quản lý rừng phòng hộ Đăk Hà</t>
  </si>
  <si>
    <t>2.4</t>
  </si>
  <si>
    <t>Ban Quản lý rừng phòng hộ Đăk Glei</t>
  </si>
  <si>
    <t>2.5</t>
  </si>
  <si>
    <t>Ban Quản lý rừng phòng hộ Tu Mơ Rông</t>
  </si>
  <si>
    <t>2.6</t>
  </si>
  <si>
    <t>Ban Quản lý rừng phòng hộ Kon Rẫy</t>
  </si>
  <si>
    <t>2.7</t>
  </si>
  <si>
    <t>Ban Quản lý rừng phòng hộ Thạch Nham</t>
  </si>
  <si>
    <t>2.8</t>
  </si>
  <si>
    <t>Công ty TNHH MTV Lâm nghiệp Đăk Tô</t>
  </si>
  <si>
    <t>2.9</t>
  </si>
  <si>
    <t>Công ty TNHH MTV Lâm nghiệp Ngọc Hồi</t>
  </si>
  <si>
    <t>2.10</t>
  </si>
  <si>
    <t>Công ty TNHH MTV Lâm nghiệp Đăk Glei</t>
  </si>
  <si>
    <t>2.11</t>
  </si>
  <si>
    <t>Công ty TNHH MTV Lâm nghiệp Kon Rẫy</t>
  </si>
  <si>
    <t>2.12</t>
  </si>
  <si>
    <t>Công ty TNHH MTV Lâm nghiệp Kon Plông</t>
  </si>
  <si>
    <t>KẾ HOẠCH PHÁT TRIỂN SẢN PHẨM CÔNG NGHIỆP
VÀ TIỂU THỦ CÔNG NGHIỆP CHỦ YẾU NĂM 2023</t>
  </si>
  <si>
    <t>Số
 TT</t>
  </si>
  <si>
    <t>Đơn vị tính</t>
  </si>
  <si>
    <t>Tổng số</t>
  </si>
  <si>
    <t>Chia ra</t>
  </si>
  <si>
    <t>Nhà nước</t>
  </si>
  <si>
    <t>Ngoài nhà nước</t>
  </si>
  <si>
    <r>
      <rPr>
        <b/>
        <sz val="11"/>
        <rFont val="Arial Narrow"/>
        <family val="2"/>
      </rPr>
      <t xml:space="preserve">Giá trị sản xuất công nghiệp </t>
    </r>
    <r>
      <rPr>
        <i/>
        <sz val="11"/>
        <rFont val="Arial Narrow"/>
        <family val="2"/>
      </rPr>
      <t>(giá cố định 2010)</t>
    </r>
  </si>
  <si>
    <t>Công nghiệp khai khoáng</t>
  </si>
  <si>
    <t>Công nghiệp chế biến, chế tạo</t>
  </si>
  <si>
    <t>Sản xuất và phân phối điện, nước</t>
  </si>
  <si>
    <t>Các sản phẩm chủ yếu</t>
  </si>
  <si>
    <t>M3</t>
  </si>
  <si>
    <t xml:space="preserve">Đường </t>
  </si>
  <si>
    <t>1000 M3</t>
  </si>
  <si>
    <t>Danh mục chỉ tiêu</t>
  </si>
  <si>
    <t>Chỉ tiêu tiếp cận giáo dục</t>
  </si>
  <si>
    <t>1.4</t>
  </si>
  <si>
    <t>1.5</t>
  </si>
  <si>
    <t xml:space="preserve">Tỷ lệ trẻ khuyết tật học hòa nhập trong các cơ sở giáo dục </t>
  </si>
  <si>
    <t>1.9</t>
  </si>
  <si>
    <t>Chỉ tiêu đảm bảo điều kiện</t>
  </si>
  <si>
    <t>GV dạy vùng DTTS được bồi dưỡng tiếng DTTS</t>
  </si>
  <si>
    <t>Đạt chuẩn phổ cập giáo dục tiểu học mức độ 3</t>
  </si>
  <si>
    <t>Đạt</t>
  </si>
  <si>
    <t>Tỷ lệ học sinh đi học đúng độ tuổi cấp tiểu học</t>
  </si>
  <si>
    <t>Tỷ lệ học sinh hoàn thành cấp tiểu học</t>
  </si>
  <si>
    <t>99,7%</t>
  </si>
  <si>
    <t>Huy động trẻ khuyết tật trong độ tuổi tiểu học ra lớp</t>
  </si>
  <si>
    <t>Số cơ sở giáo dục phổ thông tư thục</t>
  </si>
  <si>
    <t>trường</t>
  </si>
  <si>
    <t>học sinh</t>
  </si>
  <si>
    <t>Học sinh tiểu học được học 2 buổi/ngày</t>
  </si>
  <si>
    <t xml:space="preserve">Tỷ lệ chuyển cấp từ tiểu học lên trung học cơ sở </t>
  </si>
  <si>
    <t>Đội ngũ</t>
  </si>
  <si>
    <t>Tỷ lệ giáo viên tiểu học đạt trình độ chuẩn được đào tạo</t>
  </si>
  <si>
    <t xml:space="preserve">Giáo viên DTTS tiểu học đạt chuẩn </t>
  </si>
  <si>
    <t xml:space="preserve">Giáo viên tiểu học trên chuẩn </t>
  </si>
  <si>
    <t xml:space="preserve">Giáo viên DTTS tiểu học trên chuẩn </t>
  </si>
  <si>
    <t>Số giáo viên bình quân một lớp học cấp tiểu học</t>
  </si>
  <si>
    <t>Tỷ lệ phòng học kiên cố cấp tiểu học</t>
  </si>
  <si>
    <t>Tỷ lệ trường tiểu học đạt chuẩn quốc gia</t>
  </si>
  <si>
    <t>Xây mới: 80; Công trình cũ: 30</t>
  </si>
  <si>
    <t xml:space="preserve">  </t>
  </si>
  <si>
    <t>Biểu số:      /KH</t>
  </si>
  <si>
    <t>KẾ HOẠCH PHÁT TRIỂN SỰ NGHIỆP</t>
  </si>
  <si>
    <t>LAO ĐỘNG VÀ CÁC VẤN ĐỀ VĂN HÓA XÃ HỘI NĂM 2024</t>
  </si>
  <si>
    <t>Kế hoạch năm 2024</t>
  </si>
  <si>
    <t>Ghi chú</t>
  </si>
  <si>
    <t>Tỷ lệ hộ nghèo theo chuẩn nghèo tiếp cận đa chiều giảm ít nhất</t>
  </si>
  <si>
    <t>3-4</t>
  </si>
  <si>
    <t>Trợ cấp xã hội thường xuyên</t>
  </si>
  <si>
    <t xml:space="preserve">Số xã, phường, thị trấn triển khai chương trình hành động vì  trẻ em </t>
  </si>
  <si>
    <t>Tỷ lệ trẻ em nhận trợ giúp xã hội bằng tiền mặt (giới tính, tuổi, dân tộc, khu vực nông thôn, thành thị)</t>
  </si>
  <si>
    <t>Tỷ lệ trẻ em khuyết tật từ 2-15 tuổi có giấy chứng nhận khuyết tật</t>
  </si>
  <si>
    <t>Số người được quản lý cai nghiện ma tuý  (Cai nghiện bắt buộc theo Quyết định của Tòa án tại Cơ sở tư vấn và điều trị cai nghiện ma túy tại tỉnh Gia Lai)</t>
  </si>
  <si>
    <t xml:space="preserve">Số lao động xuất khẩu </t>
  </si>
  <si>
    <t>Số xã, phường phù hợp với trẻ em</t>
  </si>
  <si>
    <t>Số trẻ em có hoàn cảnh đặc biệt được chăm sóc</t>
  </si>
  <si>
    <t>Cháu</t>
  </si>
  <si>
    <t>Tỷ lệ người được tạo việc làm mới hàng năm ít nhất cho mỗi giới</t>
  </si>
  <si>
    <t xml:space="preserve">Số chuyên mục tuyên truyền về bình đẳng giới trên hệ thống thông tin cơ sở ít nhất hàng tháng tại các xã, phường, thị trấn </t>
  </si>
  <si>
    <t>Chuyên mục</t>
  </si>
  <si>
    <t>Tỷ lệ cán bộ, công chức, viên chức làm công tác bình đẳng giới và sự tiến bộ của phụ nữ ở các cấp, các ngành được tập huấn nghiệp vụ ít nhất một lần/năm</t>
  </si>
  <si>
    <t xml:space="preserve">Tổng số trẻ em có hoàn cảnh đặc biệt hưởng trợ cấp tại cộng đồng </t>
  </si>
  <si>
    <t>Trẻ em</t>
  </si>
  <si>
    <t xml:space="preserve">Số trẻ em không nơi nương tựa được nuôi dưỡng tại cộng đồng </t>
  </si>
  <si>
    <t>Tỷ lệ số nạn nhân của bạo lực gia đình được tiếp cận các hoạt động hỗ trợ về phòng ngừa bạo lực gia đình, tư vấn về pháp lý, chăm sóc y tế, bảo vệ sự an toàn cho nạn nhân</t>
  </si>
  <si>
    <t>Tỷ lệ số người có hành vi bạo lực gia đình được tiếp cận các hoạt động hỗ trợ về phòng, ngừa, giáo dục chuyển đổi hành vi</t>
  </si>
  <si>
    <t>Tỷ lệ số hộ gia đình có bạo lực gia đình trung bình giảm</t>
  </si>
  <si>
    <t>Tỷ lệ số hộ gia đình được tiếp cận thông tin về phòng, chống bạo lực gia đình</t>
  </si>
  <si>
    <t>Tỷ lệ người tham gia luyện tập thể dục, thể thao thường xuyên</t>
  </si>
  <si>
    <t>Tỷ lệ gia đình tham gia luyện tập thể dục thể thao thường xuyên</t>
  </si>
  <si>
    <t xml:space="preserve">Tỷ lệ giáo viên, nhân viên nuôi dưỡng tại các cơ sở giáo dục mầm non có khả năng tư vấn về chăm sóc trẻ nhỏ tương tác sớm </t>
  </si>
  <si>
    <t>Tỷ lệ các cơ sở giáo dục có hạ tầng nước sạch vệ sinh đạt chuẩn quốc gia</t>
  </si>
  <si>
    <t xml:space="preserve">+ Mầm non </t>
  </si>
  <si>
    <t>+ Phổ thông</t>
  </si>
  <si>
    <t>Tỷ lệ cán bộ quản lý giáo dục, giáo viên mầm non có kiến thức và kỹ năng triển khai dạy và học phát triển tình cảm xã hội cho trẻ mầm non</t>
  </si>
  <si>
    <t xml:space="preserve">+ Tiểu học </t>
  </si>
  <si>
    <t>+ Thanh thiếu niên trong độ tuổi phổ cập giáo dục trung học cơ sở (không có thống kê riêng số người trong độ tuổi THCS, THPT khuyết tật)</t>
  </si>
  <si>
    <t>Tỷ lệ trường có chương trình giáo dục cơ bản về giới tính, phòng chống bạo lực, xâm hại; cung cấp kiến thức về HIV</t>
  </si>
  <si>
    <t>Giáo viên được xếp loại chuẩn nghề nghiệp từ loại khá trở lên</t>
  </si>
  <si>
    <t>MĐ 2</t>
  </si>
  <si>
    <t>chưa thống kê</t>
  </si>
  <si>
    <t>91,27</t>
  </si>
  <si>
    <t>85,7</t>
  </si>
  <si>
    <t>1,36</t>
  </si>
  <si>
    <t>1,46</t>
  </si>
  <si>
    <t>88,59</t>
  </si>
  <si>
    <t>82,67</t>
  </si>
  <si>
    <t>Quảng Ngãi (mới)</t>
  </si>
  <si>
    <t>(Kèm theo Kế hoạch Số:       /KH-SGDĐT, ngày      tháng 8 năm 2025 của Sở Giáo dục và Đào tạo Quảng Ngãi)</t>
  </si>
  <si>
    <t>Chung</t>
  </si>
  <si>
    <t>Kon Tum (cũ)</t>
  </si>
  <si>
    <t>Quảng Ngãi (cũ)</t>
  </si>
  <si>
    <t>PHỤ LỤC 02 
HỆ THỐNG CHỈ TIÊU CHIẾN LƯỢC GIÁO DỤC CẤP TIỂU HỌC GIAI ĐOẠN 2025-2030</t>
  </si>
  <si>
    <t>1,42</t>
  </si>
  <si>
    <t>Chỉ tiêu đến năm 2030</t>
  </si>
  <si>
    <t>1.6</t>
  </si>
  <si>
    <t>1.7</t>
  </si>
  <si>
    <t>1.8</t>
  </si>
  <si>
    <t>Cơ sở vật chất</t>
  </si>
  <si>
    <t>Tỷ lệ trường cấp tiểu học có tổ chức học trực tuyến (Tỷ lệ trường tiểu học thực hiện chuyển đổi số theo khung năng lực số)</t>
  </si>
  <si>
    <t>Dân tộc thiểu số (DTTS)</t>
  </si>
  <si>
    <t>Công trình của các cơ sở giáo dục đảm bảo điều kiện tiếp cận đối với người khuyết tật (có lối đi cho xe lăn)</t>
  </si>
  <si>
    <t>Cơ sở giáo dục tiểu học thực hiện triển khai chương trình sức khoẻ học đường giai đoạn 2026 - 2030</t>
  </si>
  <si>
    <t xml:space="preserve"> 100% cơ sở giáo dục tiểu học thực hiện khung năng lực số cho học sinh tiểu học và mức độ độ chuyển đổi số ở cơ sở giáo dục</t>
  </si>
  <si>
    <t>Ước thực hiện năm 2025</t>
  </si>
  <si>
    <t>Chỉ tiêu đảm bảo chất lượng giáo dục</t>
  </si>
  <si>
    <t>100%</t>
  </si>
  <si>
    <t xml:space="preserve">100% các cơ sở giáo dục tiểu học thực hiện đảm bảo Chương trình giáo dục phổ thông 2018 </t>
  </si>
  <si>
    <t>&lt;100%</t>
  </si>
  <si>
    <t>&gt;70%</t>
  </si>
  <si>
    <t>73%</t>
  </si>
  <si>
    <t>&gt;80%</t>
  </si>
  <si>
    <t>99,97%</t>
  </si>
  <si>
    <t>99,5%</t>
  </si>
  <si>
    <t>99,0%</t>
  </si>
  <si>
    <t>95%</t>
  </si>
  <si>
    <t>0,2%</t>
  </si>
  <si>
    <t>0,25%</t>
  </si>
  <si>
    <t>0,22%</t>
  </si>
  <si>
    <t>0,5%</t>
  </si>
  <si>
    <t>89%</t>
  </si>
  <si>
    <t>94,75%</t>
  </si>
  <si>
    <t>91,88%</t>
  </si>
  <si>
    <t>3.1</t>
  </si>
  <si>
    <t>3.1.1</t>
  </si>
  <si>
    <t>3.1.2</t>
  </si>
  <si>
    <t>3.1.3</t>
  </si>
  <si>
    <t>3.1.4</t>
  </si>
  <si>
    <t>3.1.5</t>
  </si>
  <si>
    <t>3.1.6</t>
  </si>
  <si>
    <t>3.1.7</t>
  </si>
  <si>
    <t>3.2</t>
  </si>
  <si>
    <t>3.2.1</t>
  </si>
  <si>
    <t>3.2.2</t>
  </si>
  <si>
    <t>3.2.3</t>
  </si>
  <si>
    <t>Số học sinh theo học, tham gia các hoạt động giáo dục tại các cơ sở giáo dục phổ thông tư thục</t>
  </si>
  <si>
    <t>100% học sinh vùng DTTS được tham gia các hoạt động tăng cường tiếng Việt</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</si>
</sst>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_(* \(#,##0\);_(* &quot;-&quot;_);_(@_)"/>
    <numFmt numFmtId="165" formatCode="_(* #,##0.00_);_(* \(#,##0.00\);_(* &quot;-&quot;??_);_(@_)"/>
    <numFmt numFmtId="166" formatCode="_-* #,##0_-;\-* #,##0_-;_-* &quot;-&quot;_-;_-@_-"/>
    <numFmt numFmtId="167" formatCode="_-* #,##0.00_-;\-* #,##0.00_-;_-* &quot;-&quot;??_-;_-@_-"/>
    <numFmt numFmtId="168" formatCode="_(* #,##0.00_);_(* \(#,##0.00\);_(* \-??_);_(@_)"/>
    <numFmt numFmtId="169" formatCode="_-* #,##0.00_k_r_._-;\-* #,##0.00_k_r_._-;_-* &quot;-&quot;??_k_r_._-;_-@_-"/>
    <numFmt numFmtId="170" formatCode="_-* #,##0.00\ _V_N_D_-;\-* #,##0.00\ _V_N_D_-;_-* &quot;-&quot;??\ _V_N_D_-;_-@_-"/>
    <numFmt numFmtId="171" formatCode="#,##0.0"/>
    <numFmt numFmtId="172" formatCode="0.0"/>
    <numFmt numFmtId="173" formatCode="#,##0&quot;  &quot;"/>
    <numFmt numFmtId="174" formatCode="_(* #,##0_);_(* \(#,##0\);_(* &quot;-&quot;??_);_(@_)"/>
    <numFmt numFmtId="175" formatCode="_(* #,##0.0_);_(* \(#,##0.0\);_(* &quot;-&quot;??_);_(@_)"/>
    <numFmt numFmtId="176" formatCode="#,##0;[Red]#,##0"/>
    <numFmt numFmtId="177" formatCode="#,##0.0;[Red]#,##0.0"/>
    <numFmt numFmtId="178" formatCode="0.000"/>
  </numFmts>
  <fonts count="30">
    <font>
      <sz val="11"/>
      <color theme="1"/>
      <name val="Calibri"/>
      <charset val="134"/>
      <scheme val="minor"/>
    </font>
    <font>
      <sz val="11"/>
      <name val="Arial Narrow"/>
      <family val="2"/>
    </font>
    <font>
      <sz val="11"/>
      <name val="Times New Roman"/>
      <family val="1"/>
    </font>
    <font>
      <sz val="12"/>
      <name val="Times New Roman"/>
      <family val="1"/>
    </font>
    <font>
      <b/>
      <sz val="14"/>
      <name val="Times New Roman"/>
      <family val="1"/>
    </font>
    <font>
      <i/>
      <sz val="14"/>
      <name val="Times New Roman"/>
      <family val="1"/>
    </font>
    <font>
      <b/>
      <sz val="11"/>
      <name val="Arial Narrow"/>
      <family val="2"/>
    </font>
    <font>
      <b/>
      <i/>
      <sz val="11"/>
      <name val="Arial Narrow"/>
      <family val="2"/>
    </font>
    <font>
      <i/>
      <sz val="11"/>
      <name val="Arial Narrow"/>
      <family val="2"/>
    </font>
    <font>
      <sz val="14"/>
      <name val="Times New Roman"/>
      <family val="1"/>
    </font>
    <font>
      <b/>
      <sz val="11"/>
      <name val="Times New Roman"/>
      <family val="1"/>
    </font>
    <font>
      <i/>
      <sz val="12"/>
      <name val="Times New Roman"/>
      <family val="1"/>
    </font>
    <font>
      <sz val="12"/>
      <name val="Arial Narrow"/>
      <family val="2"/>
    </font>
    <font>
      <sz val="14"/>
      <name val="Arial Narrow"/>
      <family val="2"/>
    </font>
    <font>
      <i/>
      <sz val="11"/>
      <name val="Times New Roman"/>
      <family val="1"/>
    </font>
    <font>
      <b/>
      <i/>
      <sz val="11"/>
      <name val="Times New Roman"/>
      <family val="1"/>
    </font>
    <font>
      <sz val="10"/>
      <name val="Arial"/>
      <family val="2"/>
    </font>
    <font>
      <sz val="14"/>
      <name val=".VnTime"/>
      <charset val="134"/>
    </font>
    <font>
      <sz val="11"/>
      <color theme="1"/>
      <name val="Arial Narrow"/>
      <family val="2"/>
    </font>
    <font>
      <sz val="13"/>
      <name val=".VnTime"/>
      <charset val="134"/>
    </font>
    <font>
      <sz val="11"/>
      <color indexed="8"/>
      <name val="Calibri"/>
      <family val="2"/>
    </font>
    <font>
      <sz val="10"/>
      <name val=".VnArial"/>
      <charset val="134"/>
    </font>
    <font>
      <sz val="12"/>
      <name val=".VnTime"/>
      <charset val="134"/>
    </font>
    <font>
      <sz val="11"/>
      <color theme="1"/>
      <name val="Calibri"/>
      <family val="2"/>
    </font>
    <font>
      <sz val="14"/>
      <color indexed="8"/>
      <name val="Times New Roman"/>
      <family val="1"/>
    </font>
    <font>
      <sz val="11"/>
      <color theme="1"/>
      <name val="Calibri"/>
      <family val="2"/>
      <scheme val="minor"/>
    </font>
    <font>
      <sz val="11"/>
      <name val="Calibri"/>
      <family val="2"/>
      <scheme val="minor"/>
    </font>
    <font>
      <b/>
      <sz val="12"/>
      <name val="Times New Roman"/>
      <family val="1"/>
    </font>
    <font>
      <i/>
      <sz val="11"/>
      <name val="Times New Roman"/>
      <family val="1"/>
      <charset val="163"/>
    </font>
    <font>
      <sz val="8"/>
      <name val="Calibri"/>
      <family val="2"/>
      <scheme val="minor"/>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auto="1"/>
      </left>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thin">
        <color auto="1"/>
      </right>
      <top/>
      <bottom style="dotted">
        <color auto="1"/>
      </bottom>
      <diagonal/>
    </border>
    <border>
      <left style="thin">
        <color auto="1"/>
      </left>
      <right style="thin">
        <color auto="1"/>
      </right>
      <top style="dotted">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diagonal/>
    </border>
    <border>
      <left/>
      <right/>
      <top style="thin">
        <color auto="1"/>
      </top>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85">
    <xf numFmtId="0" fontId="0" fillId="0" borderId="0"/>
    <xf numFmtId="165" fontId="25" fillId="0" borderId="0" applyFont="0" applyFill="0" applyBorder="0" applyAlignment="0" applyProtection="0"/>
    <xf numFmtId="0" fontId="16" fillId="0" borderId="0"/>
    <xf numFmtId="0" fontId="16" fillId="0" borderId="0"/>
    <xf numFmtId="164" fontId="17" fillId="0" borderId="0" applyFont="0" applyFill="0" applyBorder="0" applyAlignment="0" applyProtection="0"/>
    <xf numFmtId="166" fontId="25" fillId="0" borderId="0" applyFont="0" applyFill="0" applyBorder="0" applyAlignment="0" applyProtection="0"/>
    <xf numFmtId="164" fontId="18"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5" fontId="25" fillId="0" borderId="0" applyFont="0" applyFill="0" applyBorder="0" applyAlignment="0" applyProtection="0"/>
    <xf numFmtId="168" fontId="16" fillId="0" borderId="0" applyFill="0" applyBorder="0" applyAlignment="0" applyProtection="0"/>
    <xf numFmtId="165" fontId="17" fillId="0" borderId="0" applyFont="0" applyFill="0" applyBorder="0" applyAlignment="0" applyProtection="0"/>
    <xf numFmtId="165" fontId="16"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16" fillId="0" borderId="0" applyFont="0" applyFill="0" applyBorder="0" applyAlignment="0" applyProtection="0"/>
    <xf numFmtId="169" fontId="19" fillId="0" borderId="0" applyFont="0" applyFill="0" applyBorder="0" applyAlignment="0" applyProtection="0"/>
    <xf numFmtId="170" fontId="16" fillId="0" borderId="0" applyFont="0" applyFill="0" applyBorder="0" applyAlignment="0" applyProtection="0"/>
    <xf numFmtId="165" fontId="19" fillId="0" borderId="0" applyFont="0" applyFill="0" applyBorder="0" applyAlignment="0" applyProtection="0"/>
    <xf numFmtId="165" fontId="16" fillId="0" borderId="0" applyFont="0" applyFill="0" applyBorder="0" applyAlignment="0" applyProtection="0"/>
    <xf numFmtId="165" fontId="18" fillId="0" borderId="0" applyFont="0" applyFill="0" applyBorder="0" applyAlignment="0" applyProtection="0"/>
    <xf numFmtId="165" fontId="17" fillId="0" borderId="0" applyFont="0" applyFill="0" applyBorder="0" applyAlignment="0" applyProtection="0"/>
    <xf numFmtId="165" fontId="17"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7" fontId="25" fillId="0" borderId="0" applyFont="0" applyFill="0" applyBorder="0" applyAlignment="0" applyProtection="0"/>
    <xf numFmtId="168" fontId="20" fillId="0" borderId="0" applyFill="0" applyBorder="0" applyAlignment="0" applyProtection="0"/>
    <xf numFmtId="165" fontId="16"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7" fontId="25" fillId="0" borderId="0" applyFont="0" applyFill="0" applyBorder="0" applyAlignment="0" applyProtection="0"/>
    <xf numFmtId="165" fontId="17" fillId="0" borderId="0" applyFont="0" applyFill="0" applyBorder="0" applyAlignment="0" applyProtection="0"/>
    <xf numFmtId="165" fontId="18" fillId="0" borderId="0" applyFont="0" applyFill="0" applyBorder="0" applyAlignment="0" applyProtection="0"/>
    <xf numFmtId="165" fontId="19" fillId="0" borderId="0" applyFont="0" applyFill="0" applyBorder="0" applyAlignment="0" applyProtection="0"/>
    <xf numFmtId="165" fontId="20" fillId="0" borderId="0" applyFont="0" applyFill="0" applyBorder="0" applyAlignment="0" applyProtection="0"/>
    <xf numFmtId="0" fontId="16" fillId="0" borderId="0"/>
    <xf numFmtId="0" fontId="9" fillId="0" borderId="0"/>
    <xf numFmtId="0" fontId="9" fillId="0" borderId="0"/>
    <xf numFmtId="0" fontId="9" fillId="0" borderId="0"/>
    <xf numFmtId="0" fontId="16" fillId="0" borderId="0"/>
    <xf numFmtId="0" fontId="16" fillId="0" borderId="0"/>
    <xf numFmtId="0" fontId="17" fillId="0" borderId="0"/>
    <xf numFmtId="0" fontId="19" fillId="0" borderId="0"/>
    <xf numFmtId="0" fontId="16" fillId="0" borderId="0"/>
    <xf numFmtId="0" fontId="19" fillId="0" borderId="0"/>
    <xf numFmtId="0" fontId="17" fillId="0" borderId="0"/>
    <xf numFmtId="0" fontId="17" fillId="0" borderId="0"/>
    <xf numFmtId="0" fontId="16" fillId="0" borderId="0"/>
    <xf numFmtId="0" fontId="18" fillId="0" borderId="0"/>
    <xf numFmtId="0" fontId="21" fillId="0" borderId="0"/>
    <xf numFmtId="0" fontId="12" fillId="0" borderId="0"/>
    <xf numFmtId="0" fontId="22" fillId="0" borderId="0"/>
    <xf numFmtId="0" fontId="22" fillId="0" borderId="0"/>
    <xf numFmtId="0" fontId="23" fillId="0" borderId="0"/>
    <xf numFmtId="0" fontId="25" fillId="0" borderId="0"/>
    <xf numFmtId="0" fontId="25" fillId="0" borderId="0"/>
    <xf numFmtId="0" fontId="17" fillId="0" borderId="0"/>
    <xf numFmtId="0" fontId="19" fillId="0" borderId="0"/>
    <xf numFmtId="0" fontId="3" fillId="0" borderId="0"/>
    <xf numFmtId="0" fontId="18" fillId="0" borderId="0"/>
    <xf numFmtId="0" fontId="25" fillId="0" borderId="0"/>
    <xf numFmtId="0" fontId="16" fillId="0" borderId="0"/>
    <xf numFmtId="0" fontId="16" fillId="0" borderId="0"/>
    <xf numFmtId="0" fontId="12" fillId="0" borderId="0"/>
    <xf numFmtId="0" fontId="16" fillId="0" borderId="0"/>
    <xf numFmtId="0" fontId="16" fillId="0" borderId="0"/>
    <xf numFmtId="0" fontId="3" fillId="0" borderId="0"/>
    <xf numFmtId="0" fontId="25" fillId="0" borderId="0"/>
    <xf numFmtId="0" fontId="3" fillId="0" borderId="0"/>
    <xf numFmtId="0" fontId="17" fillId="0" borderId="0"/>
    <xf numFmtId="0" fontId="3" fillId="0" borderId="0"/>
    <xf numFmtId="0" fontId="21" fillId="0" borderId="0"/>
    <xf numFmtId="0" fontId="3" fillId="0" borderId="0"/>
    <xf numFmtId="3" fontId="22" fillId="0" borderId="0">
      <alignment wrapText="1"/>
    </xf>
    <xf numFmtId="3" fontId="22" fillId="0" borderId="0">
      <alignment wrapText="1"/>
    </xf>
    <xf numFmtId="0" fontId="16" fillId="0" borderId="0"/>
    <xf numFmtId="0" fontId="24" fillId="0" borderId="0"/>
    <xf numFmtId="0" fontId="20" fillId="0" borderId="0"/>
    <xf numFmtId="9" fontId="25" fillId="0" borderId="0" applyFont="0" applyFill="0" applyBorder="0" applyAlignment="0" applyProtection="0">
      <alignment vertical="center"/>
    </xf>
    <xf numFmtId="9" fontId="25" fillId="0" borderId="0" applyFont="0" applyFill="0" applyBorder="0" applyAlignment="0" applyProtection="0">
      <alignment vertical="center"/>
    </xf>
    <xf numFmtId="9" fontId="25" fillId="0" borderId="0" applyFont="0" applyFill="0" applyBorder="0" applyAlignment="0" applyProtection="0">
      <alignment vertical="center"/>
    </xf>
    <xf numFmtId="9" fontId="25" fillId="0" borderId="0" applyFont="0" applyFill="0" applyBorder="0" applyAlignment="0" applyProtection="0">
      <alignment vertical="center"/>
    </xf>
    <xf numFmtId="9" fontId="25" fillId="0" borderId="0" applyFont="0" applyFill="0" applyBorder="0" applyAlignment="0" applyProtection="0">
      <alignment vertical="center"/>
    </xf>
    <xf numFmtId="9" fontId="25" fillId="0" borderId="0" applyFont="0" applyFill="0" applyBorder="0" applyAlignment="0" applyProtection="0">
      <alignment vertical="center"/>
    </xf>
    <xf numFmtId="9" fontId="17" fillId="0" borderId="0" applyFont="0" applyFill="0" applyBorder="0" applyAlignment="0" applyProtection="0"/>
  </cellStyleXfs>
  <cellXfs count="436">
    <xf numFmtId="0" fontId="0" fillId="0" borderId="0" xfId="0"/>
    <xf numFmtId="3" fontId="1" fillId="0" borderId="0" xfId="73" applyFont="1">
      <alignment wrapText="1"/>
    </xf>
    <xf numFmtId="3" fontId="1" fillId="0" borderId="0" xfId="73" applyFont="1" applyAlignment="1">
      <alignment horizontal="left" wrapText="1"/>
    </xf>
    <xf numFmtId="3" fontId="1" fillId="0" borderId="0" xfId="73" applyFont="1" applyAlignment="1">
      <alignment horizontal="left" vertical="center" wrapText="1"/>
    </xf>
    <xf numFmtId="3" fontId="2" fillId="0" borderId="0" xfId="73" applyFont="1">
      <alignment wrapText="1"/>
    </xf>
    <xf numFmtId="3" fontId="2" fillId="2" borderId="0" xfId="73" applyFont="1" applyFill="1">
      <alignment wrapText="1"/>
    </xf>
    <xf numFmtId="0" fontId="3" fillId="0" borderId="0" xfId="73" applyNumberFormat="1" applyFont="1" applyAlignment="1">
      <alignment horizontal="center" wrapText="1"/>
    </xf>
    <xf numFmtId="3" fontId="3" fillId="0" borderId="0" xfId="73" applyFont="1" applyAlignment="1">
      <alignment horizontal="left" wrapText="1"/>
    </xf>
    <xf numFmtId="3" fontId="3" fillId="0" borderId="0" xfId="73" applyFont="1" applyAlignment="1">
      <alignment horizontal="center" vertical="center" wrapText="1"/>
    </xf>
    <xf numFmtId="3" fontId="3" fillId="0" borderId="0" xfId="73" applyFont="1" applyAlignment="1">
      <alignment horizontal="center" wrapText="1"/>
    </xf>
    <xf numFmtId="3" fontId="3" fillId="0" borderId="0" xfId="73" applyFont="1">
      <alignment wrapText="1"/>
    </xf>
    <xf numFmtId="0" fontId="6" fillId="0" borderId="2" xfId="73" applyNumberFormat="1" applyFont="1" applyBorder="1" applyAlignment="1">
      <alignment horizontal="center" vertical="center" wrapText="1"/>
    </xf>
    <xf numFmtId="3" fontId="6" fillId="0" borderId="2" xfId="73" applyFont="1" applyBorder="1" applyAlignment="1">
      <alignment horizontal="center" vertical="center" wrapText="1"/>
    </xf>
    <xf numFmtId="0" fontId="1" fillId="0" borderId="3" xfId="73" applyNumberFormat="1" applyFont="1" applyBorder="1" applyAlignment="1">
      <alignment horizontal="center" vertical="center" wrapText="1"/>
    </xf>
    <xf numFmtId="3" fontId="1" fillId="0" borderId="3" xfId="73" applyFont="1" applyBorder="1" applyAlignment="1">
      <alignment horizontal="left" vertical="center" wrapText="1"/>
    </xf>
    <xf numFmtId="3" fontId="1" fillId="0" borderId="3" xfId="73" applyFont="1" applyBorder="1" applyAlignment="1">
      <alignment horizontal="center" vertical="center" wrapText="1"/>
    </xf>
    <xf numFmtId="0" fontId="1" fillId="0" borderId="4" xfId="73" applyNumberFormat="1" applyFont="1" applyBorder="1" applyAlignment="1">
      <alignment horizontal="center" vertical="center" wrapText="1"/>
    </xf>
    <xf numFmtId="3" fontId="1" fillId="0" borderId="4" xfId="73" applyFont="1" applyBorder="1" applyAlignment="1">
      <alignment horizontal="left" vertical="center" wrapText="1"/>
    </xf>
    <xf numFmtId="3" fontId="1" fillId="0" borderId="4" xfId="73" applyFont="1" applyBorder="1" applyAlignment="1">
      <alignment horizontal="center" vertical="center" wrapText="1"/>
    </xf>
    <xf numFmtId="3" fontId="1" fillId="2" borderId="4" xfId="73" applyFont="1" applyFill="1" applyBorder="1" applyAlignment="1">
      <alignment horizontal="right" vertical="center" wrapText="1"/>
    </xf>
    <xf numFmtId="3" fontId="7" fillId="0" borderId="4" xfId="73" applyFont="1" applyBorder="1" applyAlignment="1">
      <alignment horizontal="left" vertical="center" wrapText="1"/>
    </xf>
    <xf numFmtId="0" fontId="1" fillId="0" borderId="4" xfId="48" applyFont="1" applyBorder="1" applyAlignment="1">
      <alignment horizontal="left" vertical="center" wrapText="1"/>
    </xf>
    <xf numFmtId="3" fontId="1" fillId="0" borderId="4" xfId="73" applyFont="1" applyBorder="1" applyAlignment="1">
      <alignment horizontal="right" vertical="center" wrapText="1"/>
    </xf>
    <xf numFmtId="0" fontId="1" fillId="2" borderId="4" xfId="61" applyFont="1" applyFill="1" applyBorder="1" applyAlignment="1">
      <alignment horizontal="center" vertical="center" wrapText="1"/>
    </xf>
    <xf numFmtId="171" fontId="1" fillId="2" borderId="4" xfId="17" applyNumberFormat="1" applyFont="1" applyFill="1" applyBorder="1" applyAlignment="1">
      <alignment horizontal="right" vertical="center"/>
    </xf>
    <xf numFmtId="171" fontId="1" fillId="0" borderId="4" xfId="17" applyNumberFormat="1" applyFont="1" applyFill="1" applyBorder="1" applyAlignment="1">
      <alignment horizontal="right" vertical="center"/>
    </xf>
    <xf numFmtId="3" fontId="1" fillId="2" borderId="4" xfId="73" applyFont="1" applyFill="1" applyBorder="1" applyAlignment="1">
      <alignment horizontal="left" vertical="center" wrapText="1"/>
    </xf>
    <xf numFmtId="0" fontId="1" fillId="0" borderId="4" xfId="48" applyFont="1" applyBorder="1" applyAlignment="1">
      <alignment horizontal="center" vertical="center"/>
    </xf>
    <xf numFmtId="0" fontId="1" fillId="0" borderId="4" xfId="48" applyFont="1" applyBorder="1" applyAlignment="1">
      <alignment horizontal="right" vertical="center"/>
    </xf>
    <xf numFmtId="0" fontId="1" fillId="0" borderId="4" xfId="48" applyFont="1" applyBorder="1" applyAlignment="1">
      <alignment horizontal="left" vertical="center"/>
    </xf>
    <xf numFmtId="0" fontId="1" fillId="0" borderId="4" xfId="48" applyFont="1" applyBorder="1" applyAlignment="1">
      <alignment horizontal="center" vertical="center" wrapText="1"/>
    </xf>
    <xf numFmtId="0" fontId="1" fillId="0" borderId="4" xfId="48" applyFont="1" applyBorder="1" applyAlignment="1">
      <alignment horizontal="right" vertical="center" wrapText="1"/>
    </xf>
    <xf numFmtId="172" fontId="1" fillId="0" borderId="4" xfId="48" applyNumberFormat="1" applyFont="1" applyBorder="1" applyAlignment="1">
      <alignment horizontal="right" vertical="center"/>
    </xf>
    <xf numFmtId="0" fontId="1" fillId="2" borderId="4" xfId="71" applyFont="1" applyFill="1" applyBorder="1" applyAlignment="1">
      <alignment horizontal="justify" vertical="center" wrapText="1"/>
    </xf>
    <xf numFmtId="0" fontId="1" fillId="2" borderId="4" xfId="71" applyFont="1" applyFill="1" applyBorder="1" applyAlignment="1">
      <alignment horizontal="center" vertical="center" wrapText="1"/>
    </xf>
    <xf numFmtId="3" fontId="1" fillId="2" borderId="4" xfId="61" applyNumberFormat="1" applyFont="1" applyFill="1" applyBorder="1" applyAlignment="1">
      <alignment horizontal="right" vertical="center" wrapText="1"/>
    </xf>
    <xf numFmtId="3" fontId="1" fillId="2" borderId="4" xfId="73" applyFont="1" applyFill="1" applyBorder="1">
      <alignment wrapText="1"/>
    </xf>
    <xf numFmtId="3" fontId="1" fillId="2" borderId="4" xfId="73" applyFont="1" applyFill="1" applyBorder="1" applyAlignment="1">
      <alignment horizontal="center" wrapText="1"/>
    </xf>
    <xf numFmtId="3" fontId="1" fillId="2" borderId="4" xfId="73" applyFont="1" applyFill="1" applyBorder="1" applyAlignment="1">
      <alignment horizontal="center" vertical="center" wrapText="1"/>
    </xf>
    <xf numFmtId="171" fontId="1" fillId="2" borderId="4" xfId="6" applyNumberFormat="1" applyFont="1" applyFill="1" applyBorder="1" applyAlignment="1">
      <alignment vertical="center"/>
    </xf>
    <xf numFmtId="0" fontId="1" fillId="2" borderId="4" xfId="71" applyFont="1" applyFill="1" applyBorder="1" applyAlignment="1">
      <alignment vertical="center" wrapText="1"/>
    </xf>
    <xf numFmtId="0" fontId="1" fillId="2" borderId="4" xfId="48" applyFont="1" applyFill="1" applyBorder="1" applyAlignment="1">
      <alignment horizontal="center" vertical="center"/>
    </xf>
    <xf numFmtId="172" fontId="1" fillId="2" borderId="4" xfId="48" applyNumberFormat="1" applyFont="1" applyFill="1" applyBorder="1" applyAlignment="1">
      <alignment horizontal="right" vertical="center"/>
    </xf>
    <xf numFmtId="0" fontId="1" fillId="2" borderId="4" xfId="69" applyFont="1" applyFill="1" applyBorder="1" applyAlignment="1">
      <alignment horizontal="left" vertical="center" wrapText="1"/>
    </xf>
    <xf numFmtId="0" fontId="1" fillId="2" borderId="4" xfId="69" applyFont="1" applyFill="1" applyBorder="1" applyAlignment="1">
      <alignment horizontal="center" vertical="center"/>
    </xf>
    <xf numFmtId="0" fontId="1" fillId="0" borderId="4" xfId="69" applyFont="1" applyBorder="1" applyAlignment="1">
      <alignment horizontal="center" vertical="center"/>
    </xf>
    <xf numFmtId="171" fontId="1" fillId="0" borderId="4" xfId="61" applyNumberFormat="1" applyFont="1" applyBorder="1" applyAlignment="1">
      <alignment horizontal="right" vertical="center" wrapText="1"/>
    </xf>
    <xf numFmtId="49" fontId="1" fillId="0" borderId="4" xfId="70" applyNumberFormat="1" applyFont="1" applyBorder="1" applyAlignment="1">
      <alignment horizontal="justify" vertical="center"/>
    </xf>
    <xf numFmtId="0" fontId="1" fillId="0" borderId="4" xfId="70" applyFont="1" applyBorder="1" applyAlignment="1">
      <alignment horizontal="center" vertical="center"/>
    </xf>
    <xf numFmtId="171" fontId="1" fillId="0" borderId="4" xfId="84" applyNumberFormat="1" applyFont="1" applyFill="1" applyBorder="1" applyAlignment="1">
      <alignment horizontal="right" vertical="center"/>
    </xf>
    <xf numFmtId="49" fontId="1" fillId="0" borderId="4" xfId="70" applyNumberFormat="1" applyFont="1" applyBorder="1" applyAlignment="1">
      <alignment horizontal="justify" vertical="center" wrapText="1"/>
    </xf>
    <xf numFmtId="0" fontId="1" fillId="0" borderId="4" xfId="84" applyNumberFormat="1" applyFont="1" applyFill="1" applyBorder="1" applyAlignment="1">
      <alignment horizontal="right" vertical="center"/>
    </xf>
    <xf numFmtId="0" fontId="8" fillId="0" borderId="4" xfId="73" applyNumberFormat="1" applyFont="1" applyBorder="1" applyAlignment="1">
      <alignment horizontal="center" vertical="center" wrapText="1"/>
    </xf>
    <xf numFmtId="49" fontId="8" fillId="0" borderId="4" xfId="70" applyNumberFormat="1" applyFont="1" applyBorder="1" applyAlignment="1">
      <alignment horizontal="justify" vertical="center" wrapText="1"/>
    </xf>
    <xf numFmtId="0" fontId="8" fillId="0" borderId="4" xfId="70" applyFont="1" applyBorder="1" applyAlignment="1">
      <alignment horizontal="center" vertical="center"/>
    </xf>
    <xf numFmtId="172" fontId="8" fillId="0" borderId="4" xfId="84" applyNumberFormat="1" applyFont="1" applyFill="1" applyBorder="1" applyAlignment="1">
      <alignment horizontal="right" vertical="center"/>
    </xf>
    <xf numFmtId="172" fontId="1" fillId="0" borderId="4" xfId="84" applyNumberFormat="1" applyFont="1" applyFill="1" applyBorder="1" applyAlignment="1">
      <alignment horizontal="right" vertical="center"/>
    </xf>
    <xf numFmtId="0" fontId="1" fillId="2" borderId="4" xfId="73" applyNumberFormat="1" applyFont="1" applyFill="1" applyBorder="1" applyAlignment="1">
      <alignment horizontal="center" vertical="center" wrapText="1"/>
    </xf>
    <xf numFmtId="0" fontId="1" fillId="2" borderId="4" xfId="70" applyFont="1" applyFill="1" applyBorder="1" applyAlignment="1">
      <alignment horizontal="center" vertical="center"/>
    </xf>
    <xf numFmtId="2" fontId="1" fillId="2" borderId="4" xfId="58" applyNumberFormat="1" applyFont="1" applyFill="1" applyBorder="1" applyAlignment="1">
      <alignment horizontal="right" vertical="center"/>
    </xf>
    <xf numFmtId="3" fontId="2" fillId="2" borderId="4" xfId="73" applyFont="1" applyFill="1" applyBorder="1" applyAlignment="1">
      <alignment horizontal="center" wrapText="1"/>
    </xf>
    <xf numFmtId="0" fontId="1" fillId="2" borderId="5" xfId="73" applyNumberFormat="1" applyFont="1" applyFill="1" applyBorder="1" applyAlignment="1">
      <alignment horizontal="center" vertical="center" wrapText="1"/>
    </xf>
    <xf numFmtId="0" fontId="1" fillId="2" borderId="5" xfId="70" applyFont="1" applyFill="1" applyBorder="1" applyAlignment="1">
      <alignment horizontal="center" vertical="center"/>
    </xf>
    <xf numFmtId="2" fontId="1" fillId="2" borderId="5" xfId="58" applyNumberFormat="1" applyFont="1" applyFill="1" applyBorder="1" applyAlignment="1">
      <alignment horizontal="right" vertical="center"/>
    </xf>
    <xf numFmtId="3" fontId="2" fillId="2" borderId="5" xfId="73" applyFont="1" applyFill="1" applyBorder="1" applyAlignment="1">
      <alignment horizontal="center" wrapText="1"/>
    </xf>
    <xf numFmtId="0" fontId="2" fillId="0" borderId="0" xfId="0" applyFont="1"/>
    <xf numFmtId="0" fontId="1" fillId="0" borderId="0" xfId="0" applyFont="1"/>
    <xf numFmtId="0" fontId="9" fillId="0" borderId="0" xfId="56" applyFont="1"/>
    <xf numFmtId="0" fontId="12" fillId="0" borderId="0" xfId="49" applyFont="1" applyAlignment="1">
      <alignment horizontal="center" vertical="center"/>
    </xf>
    <xf numFmtId="0" fontId="12" fillId="0" borderId="0" xfId="49" applyFont="1" applyAlignment="1">
      <alignment vertical="center"/>
    </xf>
    <xf numFmtId="0" fontId="13" fillId="0" borderId="0" xfId="56" applyFont="1"/>
    <xf numFmtId="0" fontId="1" fillId="0" borderId="0" xfId="56" applyFont="1"/>
    <xf numFmtId="3" fontId="6" fillId="0" borderId="0" xfId="73" applyFont="1" applyAlignment="1">
      <alignment vertical="center" wrapText="1"/>
    </xf>
    <xf numFmtId="0" fontId="6" fillId="0" borderId="17" xfId="49" applyFont="1" applyBorder="1" applyAlignment="1">
      <alignment horizontal="center" vertical="center" wrapText="1"/>
    </xf>
    <xf numFmtId="0" fontId="6" fillId="0" borderId="17" xfId="49" applyFont="1" applyBorder="1" applyAlignment="1">
      <alignment vertical="center" wrapText="1"/>
    </xf>
    <xf numFmtId="0" fontId="1" fillId="0" borderId="17" xfId="49" applyFont="1" applyBorder="1" applyAlignment="1">
      <alignment horizontal="center" vertical="center" wrapText="1"/>
    </xf>
    <xf numFmtId="176" fontId="6" fillId="0" borderId="17" xfId="49" applyNumberFormat="1" applyFont="1" applyBorder="1" applyAlignment="1">
      <alignment horizontal="right" vertical="center" wrapText="1"/>
    </xf>
    <xf numFmtId="0" fontId="1" fillId="0" borderId="4" xfId="49" applyFont="1" applyBorder="1" applyAlignment="1">
      <alignment horizontal="center" vertical="center" wrapText="1"/>
    </xf>
    <xf numFmtId="0" fontId="1" fillId="0" borderId="4" xfId="49" applyFont="1" applyBorder="1" applyAlignment="1">
      <alignment horizontal="left" vertical="center" wrapText="1" indent="1"/>
    </xf>
    <xf numFmtId="176" fontId="1" fillId="0" borderId="4" xfId="49" applyNumberFormat="1" applyFont="1" applyBorder="1" applyAlignment="1">
      <alignment horizontal="right" vertical="center" wrapText="1"/>
    </xf>
    <xf numFmtId="177" fontId="1" fillId="0" borderId="4" xfId="49" applyNumberFormat="1" applyFont="1" applyBorder="1" applyAlignment="1">
      <alignment horizontal="right" vertical="center" wrapText="1"/>
    </xf>
    <xf numFmtId="3" fontId="1" fillId="0" borderId="0" xfId="73" applyFont="1" applyAlignment="1">
      <alignment vertical="center" wrapText="1"/>
    </xf>
    <xf numFmtId="0" fontId="6" fillId="0" borderId="4" xfId="49" applyFont="1" applyBorder="1" applyAlignment="1">
      <alignment horizontal="center" vertical="center" wrapText="1"/>
    </xf>
    <xf numFmtId="0" fontId="6" fillId="0" borderId="4" xfId="49" applyFont="1" applyBorder="1" applyAlignment="1">
      <alignment vertical="center" wrapText="1"/>
    </xf>
    <xf numFmtId="176" fontId="6" fillId="0" borderId="4" xfId="49" applyNumberFormat="1" applyFont="1" applyBorder="1" applyAlignment="1">
      <alignment horizontal="right" vertical="center" wrapText="1"/>
    </xf>
    <xf numFmtId="3" fontId="1" fillId="0" borderId="4" xfId="42" applyNumberFormat="1" applyFont="1" applyBorder="1" applyAlignment="1">
      <alignment horizontal="right" vertical="center"/>
    </xf>
    <xf numFmtId="0" fontId="1" fillId="0" borderId="5" xfId="49" applyFont="1" applyBorder="1" applyAlignment="1">
      <alignment horizontal="center" vertical="center" wrapText="1"/>
    </xf>
    <xf numFmtId="0" fontId="1" fillId="0" borderId="5" xfId="49" applyFont="1" applyBorder="1" applyAlignment="1">
      <alignment horizontal="left" vertical="center" wrapText="1" indent="1"/>
    </xf>
    <xf numFmtId="3" fontId="1" fillId="0" borderId="5" xfId="42" applyNumberFormat="1" applyFont="1" applyBorder="1" applyAlignment="1">
      <alignment horizontal="right" vertical="center"/>
    </xf>
    <xf numFmtId="3" fontId="12" fillId="0" borderId="0" xfId="73" applyFont="1" applyAlignment="1">
      <alignment vertical="center" wrapText="1"/>
    </xf>
    <xf numFmtId="0" fontId="10" fillId="0" borderId="0" xfId="77" applyFont="1" applyAlignment="1">
      <alignment horizontal="center" vertical="center" wrapText="1"/>
    </xf>
    <xf numFmtId="0" fontId="10" fillId="3" borderId="0" xfId="77" applyFont="1" applyFill="1" applyAlignment="1">
      <alignment wrapText="1"/>
    </xf>
    <xf numFmtId="0" fontId="2" fillId="3" borderId="0" xfId="77" applyFont="1" applyFill="1" applyAlignment="1">
      <alignment wrapText="1"/>
    </xf>
    <xf numFmtId="0" fontId="2" fillId="0" borderId="0" xfId="77" applyFont="1"/>
    <xf numFmtId="0" fontId="2" fillId="3" borderId="0" xfId="77" applyFont="1" applyFill="1"/>
    <xf numFmtId="4" fontId="2" fillId="0" borderId="0" xfId="77" applyNumberFormat="1" applyFont="1"/>
    <xf numFmtId="0" fontId="6" fillId="0" borderId="2" xfId="77" applyFont="1" applyBorder="1" applyAlignment="1">
      <alignment horizontal="center" vertical="center" wrapText="1"/>
    </xf>
    <xf numFmtId="0" fontId="6" fillId="2" borderId="2" xfId="77" applyFont="1" applyFill="1" applyBorder="1" applyAlignment="1">
      <alignment horizontal="center" vertical="center" wrapText="1"/>
    </xf>
    <xf numFmtId="4" fontId="6" fillId="2" borderId="2" xfId="77" applyNumberFormat="1" applyFont="1" applyFill="1" applyBorder="1" applyAlignment="1">
      <alignment horizontal="center" vertical="center" wrapText="1"/>
    </xf>
    <xf numFmtId="0" fontId="6" fillId="0" borderId="4" xfId="77" applyFont="1" applyBorder="1" applyAlignment="1">
      <alignment horizontal="center" vertical="center" wrapText="1"/>
    </xf>
    <xf numFmtId="3" fontId="6" fillId="0" borderId="4" xfId="77" applyNumberFormat="1" applyFont="1" applyBorder="1" applyAlignment="1">
      <alignment horizontal="right" vertical="center"/>
    </xf>
    <xf numFmtId="3" fontId="6" fillId="0" borderId="4" xfId="77" applyNumberFormat="1" applyFont="1" applyBorder="1" applyAlignment="1">
      <alignment horizontal="right" vertical="center" wrapText="1"/>
    </xf>
    <xf numFmtId="3" fontId="6" fillId="0" borderId="4" xfId="54" applyNumberFormat="1" applyFont="1" applyBorder="1" applyAlignment="1">
      <alignment horizontal="right" vertical="center" wrapText="1"/>
    </xf>
    <xf numFmtId="3" fontId="6" fillId="0" borderId="4" xfId="41" applyNumberFormat="1" applyFont="1" applyBorder="1" applyAlignment="1">
      <alignment horizontal="right" vertical="center" wrapText="1"/>
    </xf>
    <xf numFmtId="0" fontId="6" fillId="0" borderId="4" xfId="77" applyFont="1" applyBorder="1" applyAlignment="1">
      <alignment horizontal="justify" vertical="center" wrapText="1"/>
    </xf>
    <xf numFmtId="0" fontId="1" fillId="0" borderId="4" xfId="77" applyFont="1" applyBorder="1" applyAlignment="1">
      <alignment horizontal="center" vertical="center" wrapText="1"/>
    </xf>
    <xf numFmtId="0" fontId="1" fillId="0" borderId="4" xfId="77" applyFont="1" applyBorder="1" applyAlignment="1">
      <alignment horizontal="justify" vertical="center" wrapText="1"/>
    </xf>
    <xf numFmtId="3" fontId="1" fillId="0" borderId="4" xfId="77" applyNumberFormat="1" applyFont="1" applyBorder="1" applyAlignment="1">
      <alignment horizontal="right" vertical="center"/>
    </xf>
    <xf numFmtId="3" fontId="1" fillId="0" borderId="4" xfId="77" applyNumberFormat="1" applyFont="1" applyBorder="1" applyAlignment="1">
      <alignment horizontal="right" vertical="center" wrapText="1"/>
    </xf>
    <xf numFmtId="3" fontId="1" fillId="0" borderId="4" xfId="54" applyNumberFormat="1" applyFont="1" applyBorder="1" applyAlignment="1">
      <alignment horizontal="right" vertical="center" wrapText="1"/>
    </xf>
    <xf numFmtId="3" fontId="1" fillId="0" borderId="4" xfId="41" applyNumberFormat="1" applyFont="1" applyBorder="1" applyAlignment="1">
      <alignment horizontal="right" vertical="center" wrapText="1"/>
    </xf>
    <xf numFmtId="0" fontId="1" fillId="0" borderId="5" xfId="77" applyFont="1" applyBorder="1" applyAlignment="1">
      <alignment horizontal="center" vertical="center" wrapText="1"/>
    </xf>
    <xf numFmtId="0" fontId="1" fillId="0" borderId="5" xfId="77" applyFont="1" applyBorder="1" applyAlignment="1">
      <alignment horizontal="justify" vertical="center" wrapText="1"/>
    </xf>
    <xf numFmtId="3" fontId="1" fillId="0" borderId="5" xfId="77" applyNumberFormat="1" applyFont="1" applyBorder="1" applyAlignment="1">
      <alignment horizontal="right" vertical="center"/>
    </xf>
    <xf numFmtId="3" fontId="1" fillId="0" borderId="5" xfId="77" applyNumberFormat="1" applyFont="1" applyBorder="1" applyAlignment="1">
      <alignment horizontal="right" vertical="center" wrapText="1"/>
    </xf>
    <xf numFmtId="3" fontId="1" fillId="0" borderId="5" xfId="54" applyNumberFormat="1" applyFont="1" applyBorder="1" applyAlignment="1">
      <alignment horizontal="right" vertical="center" wrapText="1"/>
    </xf>
    <xf numFmtId="3" fontId="1" fillId="0" borderId="5" xfId="41" applyNumberFormat="1" applyFont="1" applyBorder="1" applyAlignment="1">
      <alignment horizontal="right" vertical="center" wrapText="1"/>
    </xf>
    <xf numFmtId="0" fontId="10" fillId="0" borderId="0" xfId="77" applyFont="1"/>
    <xf numFmtId="0" fontId="10" fillId="0" borderId="0" xfId="77" applyFont="1" applyAlignment="1">
      <alignment vertical="center"/>
    </xf>
    <xf numFmtId="0" fontId="14" fillId="0" borderId="0" xfId="77" applyFont="1"/>
    <xf numFmtId="0" fontId="10" fillId="3" borderId="0" xfId="77" applyFont="1" applyFill="1"/>
    <xf numFmtId="0" fontId="15" fillId="3" borderId="0" xfId="77" applyFont="1" applyFill="1"/>
    <xf numFmtId="0" fontId="14" fillId="3" borderId="0" xfId="77" applyFont="1" applyFill="1"/>
    <xf numFmtId="0" fontId="15" fillId="0" borderId="0" xfId="77" applyFont="1"/>
    <xf numFmtId="4" fontId="2" fillId="2" borderId="0" xfId="77" applyNumberFormat="1" applyFont="1" applyFill="1"/>
    <xf numFmtId="0" fontId="5" fillId="0" borderId="0" xfId="37" applyFont="1" applyAlignment="1">
      <alignment horizontal="center" vertical="center"/>
    </xf>
    <xf numFmtId="0" fontId="6" fillId="0" borderId="17" xfId="77" applyFont="1" applyBorder="1" applyAlignment="1">
      <alignment horizontal="center" vertical="center"/>
    </xf>
    <xf numFmtId="0" fontId="6" fillId="2" borderId="17" xfId="77" applyFont="1" applyFill="1" applyBorder="1" applyAlignment="1">
      <alignment horizontal="center" vertical="center"/>
    </xf>
    <xf numFmtId="4" fontId="6" fillId="2" borderId="17" xfId="77" applyNumberFormat="1" applyFont="1" applyFill="1" applyBorder="1" applyAlignment="1">
      <alignment horizontal="center" vertical="center"/>
    </xf>
    <xf numFmtId="0" fontId="6" fillId="0" borderId="4" xfId="77" applyFont="1" applyBorder="1" applyAlignment="1">
      <alignment horizontal="center" vertical="center"/>
    </xf>
    <xf numFmtId="0" fontId="6" fillId="0" borderId="4" xfId="77" applyFont="1" applyBorder="1" applyAlignment="1">
      <alignment vertical="center" wrapText="1"/>
    </xf>
    <xf numFmtId="3" fontId="6" fillId="2" borderId="4" xfId="77" applyNumberFormat="1" applyFont="1" applyFill="1" applyBorder="1" applyAlignment="1">
      <alignment horizontal="right" vertical="center"/>
    </xf>
    <xf numFmtId="0" fontId="8" fillId="0" borderId="4" xfId="77" applyFont="1" applyBorder="1" applyAlignment="1">
      <alignment horizontal="center" vertical="center"/>
    </xf>
    <xf numFmtId="0" fontId="8" fillId="0" borderId="4" xfId="77" applyFont="1" applyBorder="1" applyAlignment="1">
      <alignment horizontal="left" vertical="center"/>
    </xf>
    <xf numFmtId="3" fontId="8" fillId="2" borderId="4" xfId="77" applyNumberFormat="1" applyFont="1" applyFill="1" applyBorder="1" applyAlignment="1">
      <alignment horizontal="right" vertical="center"/>
    </xf>
    <xf numFmtId="0" fontId="6" fillId="0" borderId="4" xfId="77" applyFont="1" applyBorder="1" applyAlignment="1">
      <alignment vertical="center"/>
    </xf>
    <xf numFmtId="0" fontId="6" fillId="2" borderId="4" xfId="77" applyFont="1" applyFill="1" applyBorder="1" applyAlignment="1">
      <alignment horizontal="center" vertical="center"/>
    </xf>
    <xf numFmtId="0" fontId="6" fillId="2" borderId="4" xfId="77" applyFont="1" applyFill="1" applyBorder="1" applyAlignment="1">
      <alignment vertical="center"/>
    </xf>
    <xf numFmtId="0" fontId="1" fillId="2" borderId="4" xfId="77" applyFont="1" applyFill="1" applyBorder="1" applyAlignment="1">
      <alignment horizontal="center" vertical="center"/>
    </xf>
    <xf numFmtId="0" fontId="1" fillId="2" borderId="4" xfId="77" applyFont="1" applyFill="1" applyBorder="1" applyAlignment="1">
      <alignment horizontal="left" vertical="center"/>
    </xf>
    <xf numFmtId="171" fontId="1" fillId="2" borderId="4" xfId="77" applyNumberFormat="1" applyFont="1" applyFill="1" applyBorder="1" applyAlignment="1">
      <alignment horizontal="right" vertical="center"/>
    </xf>
    <xf numFmtId="3" fontId="1" fillId="2" borderId="4" xfId="77" applyNumberFormat="1" applyFont="1" applyFill="1" applyBorder="1" applyAlignment="1">
      <alignment horizontal="right" vertical="center"/>
    </xf>
    <xf numFmtId="0" fontId="7" fillId="2" borderId="4" xfId="77" applyFont="1" applyFill="1" applyBorder="1" applyAlignment="1">
      <alignment horizontal="center" vertical="center"/>
    </xf>
    <xf numFmtId="0" fontId="7" fillId="2" borderId="4" xfId="77" applyFont="1" applyFill="1" applyBorder="1" applyAlignment="1">
      <alignment vertical="center"/>
    </xf>
    <xf numFmtId="3" fontId="7" fillId="2" borderId="4" xfId="77" applyNumberFormat="1" applyFont="1" applyFill="1" applyBorder="1" applyAlignment="1">
      <alignment horizontal="right" vertical="center"/>
    </xf>
    <xf numFmtId="0" fontId="8" fillId="2" borderId="4" xfId="77" applyFont="1" applyFill="1" applyBorder="1" applyAlignment="1">
      <alignment horizontal="center" vertical="center"/>
    </xf>
    <xf numFmtId="0" fontId="8" fillId="2" borderId="4" xfId="77" applyFont="1" applyFill="1" applyBorder="1" applyAlignment="1">
      <alignment vertical="center"/>
    </xf>
    <xf numFmtId="0" fontId="8" fillId="2" borderId="4" xfId="77" applyFont="1" applyFill="1" applyBorder="1" applyAlignment="1">
      <alignment horizontal="left" vertical="center"/>
    </xf>
    <xf numFmtId="171" fontId="8" fillId="2" borderId="4" xfId="77" applyNumberFormat="1" applyFont="1" applyFill="1" applyBorder="1" applyAlignment="1">
      <alignment horizontal="right" vertical="center"/>
    </xf>
    <xf numFmtId="0" fontId="1" fillId="0" borderId="4" xfId="77" applyFont="1" applyBorder="1" applyAlignment="1">
      <alignment horizontal="center" vertical="center"/>
    </xf>
    <xf numFmtId="3" fontId="1" fillId="2" borderId="4" xfId="54" applyNumberFormat="1" applyFont="1" applyFill="1" applyBorder="1" applyAlignment="1">
      <alignment horizontal="right" vertical="center"/>
    </xf>
    <xf numFmtId="3" fontId="6" fillId="0" borderId="4" xfId="49" applyNumberFormat="1" applyFont="1" applyBorder="1" applyAlignment="1">
      <alignment horizontal="right" vertical="center" wrapText="1"/>
    </xf>
    <xf numFmtId="3" fontId="8" fillId="0" borderId="4" xfId="77" applyNumberFormat="1" applyFont="1" applyBorder="1" applyAlignment="1">
      <alignment vertical="center"/>
    </xf>
    <xf numFmtId="3" fontId="8" fillId="2" borderId="4" xfId="54" applyNumberFormat="1" applyFont="1" applyFill="1" applyBorder="1" applyAlignment="1">
      <alignment horizontal="right" vertical="center"/>
    </xf>
    <xf numFmtId="3" fontId="6" fillId="2" borderId="4" xfId="23" applyNumberFormat="1" applyFont="1" applyFill="1" applyBorder="1" applyAlignment="1">
      <alignment horizontal="right" vertical="center"/>
    </xf>
    <xf numFmtId="171" fontId="7" fillId="2" borderId="4" xfId="77" applyNumberFormat="1" applyFont="1" applyFill="1" applyBorder="1" applyAlignment="1">
      <alignment horizontal="right" vertical="center"/>
    </xf>
    <xf numFmtId="4" fontId="6" fillId="2" borderId="17" xfId="77" applyNumberFormat="1" applyFont="1" applyFill="1" applyBorder="1" applyAlignment="1">
      <alignment horizontal="center" vertical="center" wrapText="1"/>
    </xf>
    <xf numFmtId="3" fontId="14" fillId="0" borderId="0" xfId="77" applyNumberFormat="1" applyFont="1"/>
    <xf numFmtId="4" fontId="2" fillId="3" borderId="0" xfId="77" applyNumberFormat="1" applyFont="1" applyFill="1"/>
    <xf numFmtId="4" fontId="15" fillId="3" borderId="0" xfId="77" applyNumberFormat="1" applyFont="1" applyFill="1"/>
    <xf numFmtId="3" fontId="7" fillId="2" borderId="4" xfId="41" applyNumberFormat="1" applyFont="1" applyFill="1" applyBorder="1" applyAlignment="1">
      <alignment horizontal="right" vertical="center"/>
    </xf>
    <xf numFmtId="3" fontId="1" fillId="2" borderId="4" xfId="41" applyNumberFormat="1" applyFont="1" applyFill="1" applyBorder="1" applyAlignment="1">
      <alignment horizontal="right" vertical="center"/>
    </xf>
    <xf numFmtId="3" fontId="8" fillId="2" borderId="4" xfId="41" applyNumberFormat="1" applyFont="1" applyFill="1" applyBorder="1" applyAlignment="1">
      <alignment horizontal="right" vertical="center" wrapText="1"/>
    </xf>
    <xf numFmtId="3" fontId="6" fillId="2" borderId="4" xfId="41" applyNumberFormat="1" applyFont="1" applyFill="1" applyBorder="1" applyAlignment="1">
      <alignment horizontal="right" vertical="center"/>
    </xf>
    <xf numFmtId="171" fontId="10" fillId="0" borderId="0" xfId="77" applyNumberFormat="1" applyFont="1"/>
    <xf numFmtId="3" fontId="10" fillId="2" borderId="0" xfId="77" applyNumberFormat="1" applyFont="1" applyFill="1"/>
    <xf numFmtId="3" fontId="8" fillId="2" borderId="4" xfId="41" applyNumberFormat="1" applyFont="1" applyFill="1" applyBorder="1" applyAlignment="1">
      <alignment horizontal="right" vertical="center"/>
    </xf>
    <xf numFmtId="0" fontId="14" fillId="2" borderId="0" xfId="77" applyFont="1" applyFill="1"/>
    <xf numFmtId="171" fontId="6" fillId="2" borderId="4" xfId="41" applyNumberFormat="1" applyFont="1" applyFill="1" applyBorder="1" applyAlignment="1">
      <alignment horizontal="right" vertical="center"/>
    </xf>
    <xf numFmtId="3" fontId="10" fillId="0" borderId="0" xfId="77" applyNumberFormat="1" applyFont="1"/>
    <xf numFmtId="0" fontId="10" fillId="2" borderId="0" xfId="77" applyFont="1" applyFill="1"/>
    <xf numFmtId="3" fontId="14" fillId="2" borderId="0" xfId="77" applyNumberFormat="1" applyFont="1" applyFill="1"/>
    <xf numFmtId="0" fontId="2" fillId="2" borderId="0" xfId="77" applyFont="1" applyFill="1"/>
    <xf numFmtId="3" fontId="2" fillId="0" borderId="0" xfId="77" applyNumberFormat="1" applyFont="1"/>
    <xf numFmtId="3" fontId="6" fillId="0" borderId="4" xfId="54" applyNumberFormat="1" applyFont="1" applyBorder="1" applyAlignment="1">
      <alignment horizontal="right" vertical="center"/>
    </xf>
    <xf numFmtId="0" fontId="1" fillId="0" borderId="4" xfId="77" applyFont="1" applyBorder="1" applyAlignment="1">
      <alignment vertical="center"/>
    </xf>
    <xf numFmtId="3" fontId="1" fillId="0" borderId="4" xfId="54" applyNumberFormat="1" applyFont="1" applyBorder="1" applyAlignment="1">
      <alignment horizontal="right" vertical="center"/>
    </xf>
    <xf numFmtId="0" fontId="6" fillId="0" borderId="4" xfId="53" applyFont="1" applyBorder="1" applyAlignment="1">
      <alignment horizontal="center" vertical="center"/>
    </xf>
    <xf numFmtId="0" fontId="6" fillId="0" borderId="4" xfId="53" applyFont="1" applyBorder="1" applyAlignment="1">
      <alignment vertical="center"/>
    </xf>
    <xf numFmtId="3" fontId="6" fillId="0" borderId="4" xfId="53" applyNumberFormat="1" applyFont="1" applyBorder="1" applyAlignment="1">
      <alignment horizontal="right" vertical="center"/>
    </xf>
    <xf numFmtId="0" fontId="1" fillId="0" borderId="4" xfId="53" applyFont="1" applyBorder="1" applyAlignment="1">
      <alignment horizontal="center" vertical="center"/>
    </xf>
    <xf numFmtId="0" fontId="1" fillId="0" borderId="4" xfId="77" applyFont="1" applyBorder="1" applyAlignment="1">
      <alignment horizontal="left" vertical="center"/>
    </xf>
    <xf numFmtId="3" fontId="1" fillId="0" borderId="4" xfId="53" applyNumberFormat="1" applyFont="1" applyBorder="1" applyAlignment="1">
      <alignment horizontal="right" vertical="center"/>
    </xf>
    <xf numFmtId="3" fontId="1" fillId="2" borderId="4" xfId="53" applyNumberFormat="1" applyFont="1" applyFill="1" applyBorder="1" applyAlignment="1">
      <alignment horizontal="right" vertical="center"/>
    </xf>
    <xf numFmtId="3" fontId="6" fillId="2" borderId="4" xfId="53" applyNumberFormat="1" applyFont="1" applyFill="1" applyBorder="1" applyAlignment="1">
      <alignment horizontal="right" vertical="center"/>
    </xf>
    <xf numFmtId="0" fontId="1" fillId="2" borderId="4" xfId="77" applyFont="1" applyFill="1" applyBorder="1" applyAlignment="1">
      <alignment horizontal="center" vertical="center" wrapText="1"/>
    </xf>
    <xf numFmtId="0" fontId="1" fillId="2" borderId="4" xfId="77" applyFont="1" applyFill="1" applyBorder="1" applyAlignment="1">
      <alignment vertical="center" wrapText="1"/>
    </xf>
    <xf numFmtId="3" fontId="1" fillId="2" borderId="4" xfId="77" applyNumberFormat="1" applyFont="1" applyFill="1" applyBorder="1" applyAlignment="1">
      <alignment horizontal="right" vertical="center" wrapText="1"/>
    </xf>
    <xf numFmtId="3" fontId="1" fillId="2" borderId="4" xfId="54" applyNumberFormat="1" applyFont="1" applyFill="1" applyBorder="1" applyAlignment="1">
      <alignment horizontal="right" vertical="center" wrapText="1"/>
    </xf>
    <xf numFmtId="0" fontId="1" fillId="2" borderId="5" xfId="77" applyFont="1" applyFill="1" applyBorder="1" applyAlignment="1">
      <alignment horizontal="center" vertical="center" wrapText="1"/>
    </xf>
    <xf numFmtId="0" fontId="1" fillId="2" borderId="5" xfId="77" applyFont="1" applyFill="1" applyBorder="1" applyAlignment="1">
      <alignment vertical="center" wrapText="1"/>
    </xf>
    <xf numFmtId="3" fontId="1" fillId="2" borderId="5" xfId="77" applyNumberFormat="1" applyFont="1" applyFill="1" applyBorder="1" applyAlignment="1">
      <alignment horizontal="right" vertical="center"/>
    </xf>
    <xf numFmtId="3" fontId="1" fillId="2" borderId="5" xfId="77" applyNumberFormat="1" applyFont="1" applyFill="1" applyBorder="1" applyAlignment="1">
      <alignment horizontal="right" vertical="center" wrapText="1"/>
    </xf>
    <xf numFmtId="3" fontId="1" fillId="2" borderId="5" xfId="54" applyNumberFormat="1" applyFont="1" applyFill="1" applyBorder="1" applyAlignment="1">
      <alignment horizontal="right" vertical="center" wrapText="1"/>
    </xf>
    <xf numFmtId="3" fontId="6" fillId="0" borderId="4" xfId="41" applyNumberFormat="1" applyFont="1" applyBorder="1" applyAlignment="1">
      <alignment horizontal="right" vertical="center"/>
    </xf>
    <xf numFmtId="3" fontId="1" fillId="0" borderId="4" xfId="41" applyNumberFormat="1" applyFont="1" applyBorder="1" applyAlignment="1">
      <alignment horizontal="right" vertical="center"/>
    </xf>
    <xf numFmtId="3" fontId="1" fillId="2" borderId="4" xfId="11" applyNumberFormat="1" applyFont="1" applyFill="1" applyBorder="1" applyAlignment="1">
      <alignment horizontal="right" vertical="center" wrapText="1"/>
    </xf>
    <xf numFmtId="3" fontId="6" fillId="3" borderId="4" xfId="77" applyNumberFormat="1" applyFont="1" applyFill="1" applyBorder="1" applyAlignment="1">
      <alignment vertical="center"/>
    </xf>
    <xf numFmtId="3" fontId="1" fillId="2" borderId="4" xfId="41" applyNumberFormat="1" applyFont="1" applyFill="1" applyBorder="1" applyAlignment="1">
      <alignment horizontal="right" vertical="center" wrapText="1"/>
    </xf>
    <xf numFmtId="3" fontId="1" fillId="2" borderId="5" xfId="41" applyNumberFormat="1" applyFont="1" applyFill="1" applyBorder="1" applyAlignment="1">
      <alignment horizontal="right" vertical="center" wrapText="1"/>
    </xf>
    <xf numFmtId="0" fontId="1" fillId="0" borderId="0" xfId="0" applyFont="1" applyAlignment="1">
      <alignment horizontal="center"/>
    </xf>
    <xf numFmtId="0" fontId="8" fillId="0" borderId="0" xfId="0" applyFont="1"/>
    <xf numFmtId="0" fontId="6" fillId="0" borderId="0" xfId="0" applyFont="1"/>
    <xf numFmtId="0" fontId="1" fillId="3" borderId="0" xfId="0" applyFont="1" applyFill="1" applyAlignment="1">
      <alignment vertical="center"/>
    </xf>
    <xf numFmtId="0" fontId="6" fillId="3" borderId="0" xfId="0" applyFont="1" applyFill="1" applyAlignment="1">
      <alignment vertical="center"/>
    </xf>
    <xf numFmtId="0" fontId="12" fillId="0" borderId="0" xfId="0" applyFont="1"/>
    <xf numFmtId="1" fontId="12" fillId="0" borderId="1" xfId="0" applyNumberFormat="1" applyFont="1" applyBorder="1" applyAlignment="1">
      <alignment horizontal="center" vertical="center" wrapText="1"/>
    </xf>
    <xf numFmtId="0" fontId="12" fillId="0" borderId="1" xfId="0" applyFont="1" applyBorder="1" applyAlignment="1">
      <alignment horizontal="left" vertical="center" wrapText="1"/>
    </xf>
    <xf numFmtId="0" fontId="12" fillId="0" borderId="0" xfId="0" applyFont="1" applyAlignment="1">
      <alignment horizontal="center" vertical="center" wrapText="1"/>
    </xf>
    <xf numFmtId="1" fontId="6"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1" fontId="6" fillId="0" borderId="17" xfId="0" applyNumberFormat="1" applyFont="1" applyBorder="1" applyAlignment="1">
      <alignment horizontal="center" vertical="center" wrapText="1"/>
    </xf>
    <xf numFmtId="0" fontId="6" fillId="0" borderId="17" xfId="0" applyFont="1" applyBorder="1" applyAlignment="1">
      <alignment horizontal="left" vertical="center" wrapText="1"/>
    </xf>
    <xf numFmtId="0" fontId="6" fillId="0" borderId="17" xfId="0" applyFont="1" applyBorder="1" applyAlignment="1">
      <alignment horizontal="center" vertical="center" wrapText="1"/>
    </xf>
    <xf numFmtId="0" fontId="1" fillId="0" borderId="17" xfId="0" applyFont="1" applyBorder="1" applyAlignment="1">
      <alignment horizontal="right" vertical="center" wrapText="1"/>
    </xf>
    <xf numFmtId="0" fontId="1" fillId="0" borderId="4" xfId="0" applyFont="1" applyBorder="1" applyAlignment="1">
      <alignment horizontal="center" vertical="center" wrapText="1"/>
    </xf>
    <xf numFmtId="0" fontId="1" fillId="0" borderId="4" xfId="0" applyFont="1" applyBorder="1" applyAlignment="1">
      <alignment horizontal="left" vertical="center" wrapText="1"/>
    </xf>
    <xf numFmtId="3" fontId="1" fillId="3" borderId="4" xfId="15" applyNumberFormat="1" applyFont="1" applyFill="1" applyBorder="1" applyAlignment="1">
      <alignment horizontal="right" vertical="center" wrapText="1"/>
    </xf>
    <xf numFmtId="0" fontId="8" fillId="0" borderId="4" xfId="0" applyFont="1" applyBorder="1" applyAlignment="1">
      <alignment horizontal="center" vertical="center" wrapText="1"/>
    </xf>
    <xf numFmtId="0" fontId="8" fillId="0" borderId="4" xfId="0" applyFont="1" applyBorder="1" applyAlignment="1">
      <alignment horizontal="left" vertical="center" wrapText="1"/>
    </xf>
    <xf numFmtId="3" fontId="8" fillId="3" borderId="4" xfId="15" applyNumberFormat="1" applyFont="1" applyFill="1" applyBorder="1" applyAlignment="1">
      <alignment horizontal="right" vertical="center" wrapText="1"/>
    </xf>
    <xf numFmtId="2" fontId="1" fillId="0" borderId="0" xfId="0" applyNumberFormat="1" applyFont="1"/>
    <xf numFmtId="1" fontId="8" fillId="0" borderId="4" xfId="0" applyNumberFormat="1" applyFont="1" applyBorder="1" applyAlignment="1">
      <alignment horizontal="center" vertical="center" wrapText="1"/>
    </xf>
    <xf numFmtId="3" fontId="8" fillId="3" borderId="4" xfId="64" applyNumberFormat="1" applyFont="1" applyFill="1" applyBorder="1" applyAlignment="1">
      <alignment horizontal="right" vertical="center"/>
    </xf>
    <xf numFmtId="4" fontId="8" fillId="0" borderId="0" xfId="0" applyNumberFormat="1" applyFont="1"/>
    <xf numFmtId="175" fontId="1" fillId="3" borderId="4" xfId="15" applyNumberFormat="1" applyFont="1" applyFill="1" applyBorder="1" applyAlignment="1">
      <alignment horizontal="center" vertical="center" wrapText="1"/>
    </xf>
    <xf numFmtId="178" fontId="1" fillId="0" borderId="0" xfId="0" applyNumberFormat="1" applyFont="1"/>
    <xf numFmtId="2" fontId="1" fillId="0" borderId="4" xfId="0" applyNumberFormat="1" applyFont="1" applyBorder="1" applyAlignment="1">
      <alignment horizontal="right" vertical="center" wrapText="1"/>
    </xf>
    <xf numFmtId="1" fontId="1" fillId="0" borderId="4" xfId="0" applyNumberFormat="1" applyFont="1" applyBorder="1" applyAlignment="1">
      <alignment horizontal="center" vertical="center" wrapText="1"/>
    </xf>
    <xf numFmtId="1" fontId="1" fillId="0" borderId="4" xfId="0" applyNumberFormat="1" applyFont="1" applyBorder="1" applyAlignment="1">
      <alignment horizontal="right" vertical="center" wrapText="1"/>
    </xf>
    <xf numFmtId="0" fontId="1" fillId="0" borderId="4" xfId="68" applyFont="1" applyBorder="1" applyAlignment="1">
      <alignment horizontal="center" vertical="center"/>
    </xf>
    <xf numFmtId="0" fontId="1" fillId="0" borderId="4" xfId="68" applyFont="1" applyBorder="1" applyAlignment="1">
      <alignment horizontal="justify" vertical="center" wrapText="1"/>
    </xf>
    <xf numFmtId="0" fontId="8" fillId="0" borderId="4" xfId="72" applyFont="1" applyBorder="1" applyAlignment="1">
      <alignment horizontal="center" vertical="center"/>
    </xf>
    <xf numFmtId="0" fontId="8" fillId="0" borderId="4" xfId="72" applyFont="1" applyBorder="1" applyAlignment="1">
      <alignment horizontal="justify" vertical="center" wrapText="1"/>
    </xf>
    <xf numFmtId="0" fontId="1" fillId="0" borderId="4" xfId="72" applyFont="1" applyBorder="1" applyAlignment="1">
      <alignment vertical="center" wrapText="1"/>
    </xf>
    <xf numFmtId="0" fontId="1" fillId="0" borderId="4" xfId="72" applyFont="1" applyBorder="1" applyAlignment="1">
      <alignment horizontal="center" vertical="center"/>
    </xf>
    <xf numFmtId="0" fontId="1" fillId="0" borderId="4" xfId="72" applyFont="1" applyBorder="1" applyAlignment="1">
      <alignment horizontal="left" vertical="center" wrapText="1" indent="1"/>
    </xf>
    <xf numFmtId="3" fontId="8" fillId="2" borderId="4" xfId="15" applyNumberFormat="1" applyFont="1" applyFill="1" applyBorder="1" applyAlignment="1">
      <alignment horizontal="right" vertical="center" wrapText="1"/>
    </xf>
    <xf numFmtId="174" fontId="1" fillId="3" borderId="4" xfId="1" applyNumberFormat="1" applyFont="1" applyFill="1" applyBorder="1" applyAlignment="1">
      <alignment horizontal="right" vertical="center" wrapText="1"/>
    </xf>
    <xf numFmtId="4" fontId="1" fillId="3" borderId="4" xfId="15" applyNumberFormat="1" applyFont="1" applyFill="1" applyBorder="1" applyAlignment="1">
      <alignment horizontal="right" vertical="center" wrapText="1"/>
    </xf>
    <xf numFmtId="0" fontId="1" fillId="0" borderId="4" xfId="72" applyFont="1" applyBorder="1" applyAlignment="1">
      <alignment horizontal="center" vertical="center" wrapText="1"/>
    </xf>
    <xf numFmtId="0" fontId="8" fillId="0" borderId="4" xfId="72" applyFont="1" applyBorder="1" applyAlignment="1">
      <alignment vertical="center" wrapText="1"/>
    </xf>
    <xf numFmtId="3" fontId="1" fillId="0" borderId="4" xfId="0" applyNumberFormat="1" applyFont="1" applyBorder="1" applyAlignment="1">
      <alignment horizontal="right" vertical="center" wrapText="1"/>
    </xf>
    <xf numFmtId="0" fontId="1" fillId="0" borderId="4" xfId="68" applyFont="1" applyBorder="1" applyAlignment="1">
      <alignment vertical="center" wrapText="1"/>
    </xf>
    <xf numFmtId="0" fontId="8" fillId="0" borderId="4" xfId="68" applyFont="1" applyBorder="1" applyAlignment="1">
      <alignment horizontal="center" vertical="center"/>
    </xf>
    <xf numFmtId="0" fontId="8" fillId="0" borderId="4" xfId="68" applyFont="1" applyBorder="1" applyAlignment="1">
      <alignment vertical="center" wrapText="1"/>
    </xf>
    <xf numFmtId="0" fontId="8" fillId="0" borderId="4" xfId="68" applyFont="1" applyBorder="1" applyAlignment="1">
      <alignment horizontal="justify" vertical="center" wrapText="1"/>
    </xf>
    <xf numFmtId="4" fontId="8" fillId="3" borderId="4" xfId="15" applyNumberFormat="1" applyFont="1" applyFill="1" applyBorder="1" applyAlignment="1">
      <alignment horizontal="right" vertical="center" wrapText="1"/>
    </xf>
    <xf numFmtId="3" fontId="1" fillId="2" borderId="4" xfId="15" applyNumberFormat="1" applyFont="1" applyFill="1" applyBorder="1" applyAlignment="1">
      <alignment horizontal="right" vertical="center" wrapText="1"/>
    </xf>
    <xf numFmtId="176" fontId="8" fillId="0" borderId="4" xfId="68" applyNumberFormat="1" applyFont="1" applyBorder="1" applyAlignment="1">
      <alignment horizontal="center" vertical="center" wrapText="1"/>
    </xf>
    <xf numFmtId="176" fontId="8" fillId="0" borderId="4" xfId="68" applyNumberFormat="1" applyFont="1" applyBorder="1" applyAlignment="1">
      <alignment horizontal="justify" vertical="center" wrapText="1"/>
    </xf>
    <xf numFmtId="176" fontId="8" fillId="0" borderId="4" xfId="68" applyNumberFormat="1" applyFont="1" applyBorder="1" applyAlignment="1">
      <alignment horizontal="center" vertical="center"/>
    </xf>
    <xf numFmtId="176" fontId="1" fillId="0" borderId="4" xfId="68" applyNumberFormat="1" applyFont="1" applyBorder="1" applyAlignment="1">
      <alignment horizontal="center" vertical="center" wrapText="1"/>
    </xf>
    <xf numFmtId="0" fontId="1" fillId="0" borderId="4" xfId="58" applyFont="1" applyBorder="1" applyAlignment="1">
      <alignment horizontal="center" vertical="center"/>
    </xf>
    <xf numFmtId="0" fontId="1" fillId="0" borderId="4" xfId="71" applyFont="1" applyBorder="1" applyAlignment="1">
      <alignment horizontal="justify" vertical="center"/>
    </xf>
    <xf numFmtId="0" fontId="1" fillId="0" borderId="4" xfId="71" applyFont="1" applyBorder="1" applyAlignment="1">
      <alignment horizontal="center" vertical="center"/>
    </xf>
    <xf numFmtId="3" fontId="1" fillId="0" borderId="4" xfId="0" applyNumberFormat="1" applyFont="1" applyBorder="1" applyAlignment="1">
      <alignment horizontal="right" vertical="center"/>
    </xf>
    <xf numFmtId="49" fontId="1" fillId="0" borderId="4" xfId="58" applyNumberFormat="1" applyFont="1" applyBorder="1" applyAlignment="1">
      <alignment horizontal="justify" vertical="center" wrapText="1"/>
    </xf>
    <xf numFmtId="176" fontId="1" fillId="0" borderId="4" xfId="0" applyNumberFormat="1" applyFont="1" applyBorder="1" applyAlignment="1">
      <alignment horizontal="right" vertical="center"/>
    </xf>
    <xf numFmtId="174" fontId="1" fillId="0" borderId="4" xfId="1" applyNumberFormat="1" applyFont="1" applyFill="1" applyBorder="1" applyAlignment="1">
      <alignment horizontal="right" vertical="center" wrapText="1"/>
    </xf>
    <xf numFmtId="0" fontId="1" fillId="0" borderId="4" xfId="71" applyFont="1" applyBorder="1" applyAlignment="1">
      <alignment horizontal="left" vertical="center" indent="1"/>
    </xf>
    <xf numFmtId="3" fontId="1" fillId="2" borderId="4" xfId="15" applyNumberFormat="1" applyFont="1" applyFill="1" applyBorder="1" applyAlignment="1">
      <alignment horizontal="right" vertical="center"/>
    </xf>
    <xf numFmtId="171" fontId="1" fillId="2" borderId="4" xfId="15" applyNumberFormat="1" applyFont="1" applyFill="1" applyBorder="1" applyAlignment="1">
      <alignment horizontal="right" vertical="center"/>
    </xf>
    <xf numFmtId="0" fontId="1" fillId="0" borderId="4" xfId="40" applyFont="1" applyBorder="1" applyAlignment="1">
      <alignment horizontal="center" vertical="center" wrapText="1"/>
    </xf>
    <xf numFmtId="0" fontId="1" fillId="0" borderId="4" xfId="40" applyFont="1" applyBorder="1" applyAlignment="1">
      <alignment horizontal="left" vertical="center" wrapText="1"/>
    </xf>
    <xf numFmtId="3" fontId="1" fillId="3" borderId="4" xfId="15" applyNumberFormat="1" applyFont="1" applyFill="1" applyBorder="1" applyAlignment="1">
      <alignment horizontal="right" vertical="center"/>
    </xf>
    <xf numFmtId="4" fontId="1" fillId="3" borderId="4" xfId="15" applyNumberFormat="1" applyFont="1" applyFill="1" applyBorder="1" applyAlignment="1">
      <alignment horizontal="right" vertical="center"/>
    </xf>
    <xf numFmtId="3" fontId="8" fillId="0" borderId="4" xfId="0" applyNumberFormat="1" applyFont="1" applyBorder="1" applyAlignment="1">
      <alignment horizontal="right" vertical="center" wrapText="1"/>
    </xf>
    <xf numFmtId="0" fontId="1" fillId="0" borderId="4" xfId="0" applyFont="1" applyBorder="1" applyAlignment="1">
      <alignment horizontal="right" vertical="center" wrapText="1"/>
    </xf>
    <xf numFmtId="174" fontId="1" fillId="0" borderId="4" xfId="0" applyNumberFormat="1" applyFont="1" applyBorder="1" applyAlignment="1">
      <alignment horizontal="right" vertical="center" wrapText="1"/>
    </xf>
    <xf numFmtId="0" fontId="1" fillId="0" borderId="4" xfId="50" applyFont="1" applyBorder="1" applyAlignment="1">
      <alignment horizontal="justify" vertical="center" wrapText="1"/>
    </xf>
    <xf numFmtId="0" fontId="1" fillId="0" borderId="4" xfId="50" applyFont="1" applyBorder="1" applyAlignment="1">
      <alignment horizontal="center" vertical="center" wrapText="1"/>
    </xf>
    <xf numFmtId="0" fontId="1" fillId="2" borderId="4" xfId="0" applyFont="1" applyFill="1" applyBorder="1" applyAlignment="1">
      <alignment horizontal="right" vertical="center" wrapText="1"/>
    </xf>
    <xf numFmtId="0" fontId="8" fillId="0" borderId="4" xfId="50" applyFont="1" applyBorder="1" applyAlignment="1">
      <alignment horizontal="center" vertical="center" wrapText="1"/>
    </xf>
    <xf numFmtId="3" fontId="1" fillId="2" borderId="4" xfId="0" applyNumberFormat="1" applyFont="1" applyFill="1" applyBorder="1" applyAlignment="1">
      <alignment horizontal="right" vertical="center" wrapText="1"/>
    </xf>
    <xf numFmtId="0" fontId="6" fillId="0" borderId="4" xfId="50" applyFont="1" applyBorder="1" applyAlignment="1">
      <alignment horizontal="center" vertical="center" wrapText="1"/>
    </xf>
    <xf numFmtId="3" fontId="1" fillId="2" borderId="4" xfId="76" applyNumberFormat="1" applyFont="1" applyFill="1" applyBorder="1" applyAlignment="1">
      <alignment horizontal="right" vertical="center"/>
    </xf>
    <xf numFmtId="1" fontId="6" fillId="0" borderId="4" xfId="0" applyNumberFormat="1" applyFont="1" applyBorder="1" applyAlignment="1">
      <alignment horizontal="center" vertical="center" wrapText="1"/>
    </xf>
    <xf numFmtId="0" fontId="6" fillId="0" borderId="4" xfId="0" applyFont="1" applyBorder="1" applyAlignment="1">
      <alignment horizontal="left" vertical="center" wrapText="1"/>
    </xf>
    <xf numFmtId="0" fontId="6" fillId="0" borderId="4" xfId="0" applyFont="1" applyBorder="1" applyAlignment="1">
      <alignment horizontal="center" vertical="center" wrapText="1"/>
    </xf>
    <xf numFmtId="0" fontId="1" fillId="0" borderId="4" xfId="70" applyFont="1" applyBorder="1" applyAlignment="1">
      <alignment horizontal="justify" vertical="center" wrapText="1"/>
    </xf>
    <xf numFmtId="0" fontId="1" fillId="0" borderId="4" xfId="70" applyFont="1" applyBorder="1" applyAlignment="1">
      <alignment horizontal="center" vertical="center" wrapText="1"/>
    </xf>
    <xf numFmtId="3" fontId="1" fillId="0" borderId="4" xfId="15" applyNumberFormat="1" applyFont="1" applyFill="1" applyBorder="1" applyAlignment="1">
      <alignment horizontal="right" vertical="center" wrapText="1"/>
    </xf>
    <xf numFmtId="0" fontId="1" fillId="0" borderId="4" xfId="58" applyFont="1" applyBorder="1" applyAlignment="1">
      <alignment horizontal="center" vertical="center" wrapText="1"/>
    </xf>
    <xf numFmtId="4" fontId="1" fillId="0" borderId="4" xfId="58" applyNumberFormat="1" applyFont="1" applyBorder="1" applyAlignment="1">
      <alignment horizontal="right" vertical="center"/>
    </xf>
    <xf numFmtId="0" fontId="1" fillId="0" borderId="4" xfId="70" applyFont="1" applyBorder="1" applyAlignment="1">
      <alignment horizontal="center" vertical="top"/>
    </xf>
    <xf numFmtId="171" fontId="1" fillId="0" borderId="4" xfId="70" applyNumberFormat="1" applyFont="1" applyBorder="1" applyAlignment="1">
      <alignment horizontal="right" vertical="center"/>
    </xf>
    <xf numFmtId="3" fontId="1" fillId="0" borderId="4" xfId="70" applyNumberFormat="1" applyFont="1" applyBorder="1" applyAlignment="1">
      <alignment horizontal="right" vertical="center"/>
    </xf>
    <xf numFmtId="171" fontId="8" fillId="3" borderId="4" xfId="15" applyNumberFormat="1" applyFont="1" applyFill="1" applyBorder="1" applyAlignment="1">
      <alignment horizontal="right" vertical="center" wrapText="1"/>
    </xf>
    <xf numFmtId="0" fontId="8" fillId="0" borderId="4" xfId="70" applyFont="1" applyBorder="1" applyAlignment="1">
      <alignment horizontal="center" vertical="top"/>
    </xf>
    <xf numFmtId="3" fontId="1" fillId="0" borderId="4" xfId="1" applyNumberFormat="1" applyFont="1" applyFill="1" applyBorder="1" applyAlignment="1">
      <alignment horizontal="right" vertical="center"/>
    </xf>
    <xf numFmtId="171" fontId="1" fillId="2" borderId="4" xfId="0" applyNumberFormat="1" applyFont="1" applyFill="1" applyBorder="1" applyAlignment="1">
      <alignment horizontal="right" vertical="center" wrapText="1"/>
    </xf>
    <xf numFmtId="171" fontId="1" fillId="0" borderId="4" xfId="0" applyNumberFormat="1" applyFont="1" applyBorder="1" applyAlignment="1">
      <alignment horizontal="right" vertical="center" wrapText="1"/>
    </xf>
    <xf numFmtId="0" fontId="1" fillId="2" borderId="4" xfId="62" applyFont="1" applyFill="1" applyBorder="1" applyAlignment="1">
      <alignment vertical="center" wrapText="1"/>
    </xf>
    <xf numFmtId="0" fontId="1" fillId="2" borderId="4" xfId="62" applyFont="1" applyFill="1" applyBorder="1" applyAlignment="1">
      <alignment horizontal="center" vertical="center" wrapText="1"/>
    </xf>
    <xf numFmtId="3" fontId="1" fillId="2" borderId="4" xfId="19" applyNumberFormat="1" applyFont="1" applyFill="1" applyBorder="1" applyAlignment="1">
      <alignment horizontal="right" vertical="center"/>
    </xf>
    <xf numFmtId="0" fontId="6" fillId="0" borderId="4" xfId="70" applyFont="1" applyBorder="1" applyAlignment="1">
      <alignment horizontal="center" vertical="center" wrapText="1"/>
    </xf>
    <xf numFmtId="0" fontId="6" fillId="0" borderId="4" xfId="70" applyFont="1" applyBorder="1" applyAlignment="1">
      <alignment horizontal="center" vertical="center"/>
    </xf>
    <xf numFmtId="4" fontId="1" fillId="0" borderId="4" xfId="15" applyNumberFormat="1" applyFont="1" applyFill="1" applyBorder="1" applyAlignment="1">
      <alignment horizontal="right" vertical="center" wrapText="1"/>
    </xf>
    <xf numFmtId="171" fontId="1" fillId="0" borderId="4" xfId="15" applyNumberFormat="1" applyFont="1" applyFill="1" applyBorder="1" applyAlignment="1">
      <alignment horizontal="right" vertical="center" wrapText="1"/>
    </xf>
    <xf numFmtId="49" fontId="6" fillId="0" borderId="4" xfId="70" applyNumberFormat="1" applyFont="1" applyBorder="1" applyAlignment="1">
      <alignment horizontal="justify" vertical="center" wrapText="1"/>
    </xf>
    <xf numFmtId="2" fontId="1" fillId="3" borderId="4" xfId="15" applyNumberFormat="1" applyFont="1" applyFill="1" applyBorder="1" applyAlignment="1">
      <alignment horizontal="right" vertical="center"/>
    </xf>
    <xf numFmtId="2" fontId="1" fillId="3" borderId="4" xfId="64" applyNumberFormat="1" applyFont="1" applyFill="1" applyBorder="1" applyAlignment="1">
      <alignment horizontal="right" vertical="center"/>
    </xf>
    <xf numFmtId="1" fontId="1" fillId="3" borderId="4" xfId="64" applyNumberFormat="1" applyFont="1" applyFill="1" applyBorder="1" applyAlignment="1">
      <alignment horizontal="right" vertical="center"/>
    </xf>
    <xf numFmtId="3" fontId="1" fillId="3" borderId="4" xfId="64" applyNumberFormat="1" applyFont="1" applyFill="1" applyBorder="1" applyAlignment="1">
      <alignment horizontal="right" vertical="center" wrapText="1"/>
    </xf>
    <xf numFmtId="0" fontId="1" fillId="3" borderId="4" xfId="64" applyFont="1" applyFill="1" applyBorder="1" applyAlignment="1">
      <alignment horizontal="center" vertical="center" wrapText="1"/>
    </xf>
    <xf numFmtId="0" fontId="1" fillId="3" borderId="4" xfId="64" applyFont="1" applyFill="1" applyBorder="1" applyAlignment="1">
      <alignment vertical="center" wrapText="1"/>
    </xf>
    <xf numFmtId="0" fontId="6" fillId="3" borderId="4" xfId="64" applyFont="1" applyFill="1" applyBorder="1" applyAlignment="1">
      <alignment vertical="center" wrapText="1"/>
    </xf>
    <xf numFmtId="0" fontId="6" fillId="3" borderId="4" xfId="64" applyFont="1" applyFill="1" applyBorder="1" applyAlignment="1">
      <alignment horizontal="center" vertical="center" wrapText="1"/>
    </xf>
    <xf numFmtId="0" fontId="1" fillId="3" borderId="4" xfId="64" applyFont="1" applyFill="1" applyBorder="1" applyAlignment="1">
      <alignment horizontal="right" vertical="center" wrapText="1"/>
    </xf>
    <xf numFmtId="0" fontId="1" fillId="0" borderId="5" xfId="0" applyFont="1" applyBorder="1" applyAlignment="1">
      <alignment horizontal="center" vertical="center" wrapText="1"/>
    </xf>
    <xf numFmtId="0" fontId="1" fillId="0" borderId="5" xfId="0" applyFont="1" applyBorder="1" applyAlignment="1">
      <alignment horizontal="left" vertical="center" wrapText="1"/>
    </xf>
    <xf numFmtId="0" fontId="1" fillId="3" borderId="5" xfId="64" applyFont="1" applyFill="1" applyBorder="1" applyAlignment="1">
      <alignment horizontal="right" vertical="center" wrapText="1"/>
    </xf>
    <xf numFmtId="0" fontId="12" fillId="0" borderId="0" xfId="0" applyFont="1" applyAlignment="1">
      <alignment horizontal="left" vertical="center" wrapText="1"/>
    </xf>
    <xf numFmtId="0" fontId="1" fillId="0" borderId="4" xfId="0" quotePrefix="1" applyFont="1" applyBorder="1" applyAlignment="1">
      <alignment horizontal="left" vertical="center" wrapText="1"/>
    </xf>
    <xf numFmtId="2" fontId="1" fillId="0" borderId="4" xfId="0" quotePrefix="1" applyNumberFormat="1" applyFont="1" applyBorder="1" applyAlignment="1">
      <alignment horizontal="right" vertical="center" wrapText="1"/>
    </xf>
    <xf numFmtId="0" fontId="1" fillId="0" borderId="4" xfId="72" quotePrefix="1" applyFont="1" applyBorder="1" applyAlignment="1">
      <alignment horizontal="left" vertical="center" wrapText="1" indent="1"/>
    </xf>
    <xf numFmtId="0" fontId="8" fillId="0" borderId="4" xfId="0" quotePrefix="1" applyFont="1" applyBorder="1" applyAlignment="1">
      <alignment horizontal="left" vertical="center" wrapText="1"/>
    </xf>
    <xf numFmtId="0" fontId="1" fillId="0" borderId="4" xfId="72" quotePrefix="1" applyFont="1" applyBorder="1" applyAlignment="1">
      <alignment vertical="center" wrapText="1"/>
    </xf>
    <xf numFmtId="0" fontId="1" fillId="0" borderId="4" xfId="68" quotePrefix="1" applyFont="1" applyBorder="1" applyAlignment="1">
      <alignment vertical="center" wrapText="1"/>
    </xf>
    <xf numFmtId="0" fontId="1" fillId="0" borderId="4" xfId="0" quotePrefix="1" applyFont="1" applyBorder="1" applyAlignment="1">
      <alignment horizontal="center" vertical="center" wrapText="1"/>
    </xf>
    <xf numFmtId="0" fontId="1" fillId="0" borderId="4" xfId="71" quotePrefix="1" applyFont="1" applyBorder="1" applyAlignment="1">
      <alignment horizontal="justify" vertical="center"/>
    </xf>
    <xf numFmtId="0" fontId="8" fillId="0" borderId="4" xfId="50" quotePrefix="1" applyFont="1" applyBorder="1" applyAlignment="1">
      <alignment horizontal="justify" vertical="center" wrapText="1"/>
    </xf>
    <xf numFmtId="0" fontId="1" fillId="0" borderId="4" xfId="70" quotePrefix="1" applyFont="1" applyBorder="1" applyAlignment="1">
      <alignment horizontal="justify" vertical="center" wrapText="1"/>
    </xf>
    <xf numFmtId="49" fontId="1" fillId="0" borderId="4" xfId="70" quotePrefix="1" applyNumberFormat="1" applyFont="1" applyBorder="1" applyAlignment="1">
      <alignment horizontal="justify" vertical="center" wrapText="1"/>
    </xf>
    <xf numFmtId="0" fontId="1" fillId="2" borderId="4" xfId="62" quotePrefix="1" applyFont="1" applyFill="1" applyBorder="1" applyAlignment="1">
      <alignment vertical="center" wrapText="1"/>
    </xf>
    <xf numFmtId="49" fontId="1" fillId="0" borderId="4" xfId="58" quotePrefix="1" applyNumberFormat="1" applyFont="1" applyBorder="1" applyAlignment="1">
      <alignment horizontal="justify" vertical="center" wrapText="1"/>
    </xf>
    <xf numFmtId="0" fontId="1" fillId="3" borderId="4" xfId="64" quotePrefix="1" applyFont="1" applyFill="1" applyBorder="1" applyAlignment="1">
      <alignment horizontal="left" vertical="center" wrapText="1"/>
    </xf>
    <xf numFmtId="0" fontId="1" fillId="3" borderId="4" xfId="64" quotePrefix="1" applyFont="1" applyFill="1" applyBorder="1" applyAlignment="1">
      <alignment horizontal="center" vertical="center" wrapText="1"/>
    </xf>
    <xf numFmtId="171" fontId="1" fillId="2" borderId="3" xfId="17" quotePrefix="1" applyNumberFormat="1" applyFont="1" applyFill="1" applyBorder="1" applyAlignment="1">
      <alignment horizontal="right" vertical="center"/>
    </xf>
    <xf numFmtId="49" fontId="8" fillId="0" borderId="4" xfId="70" quotePrefix="1" applyNumberFormat="1" applyFont="1" applyBorder="1" applyAlignment="1">
      <alignment horizontal="justify" vertical="center" wrapText="1"/>
    </xf>
    <xf numFmtId="49" fontId="1" fillId="2" borderId="4" xfId="70" quotePrefix="1" applyNumberFormat="1" applyFont="1" applyFill="1" applyBorder="1" applyAlignment="1">
      <alignment horizontal="justify" vertical="center" wrapText="1"/>
    </xf>
    <xf numFmtId="49" fontId="1" fillId="2" borderId="5" xfId="70" quotePrefix="1" applyNumberFormat="1" applyFont="1" applyFill="1" applyBorder="1" applyAlignment="1">
      <alignment horizontal="justify" vertical="center" wrapText="1"/>
    </xf>
    <xf numFmtId="0" fontId="2" fillId="0" borderId="0" xfId="73" applyNumberFormat="1" applyFont="1" applyAlignment="1">
      <alignment horizontal="center" wrapText="1"/>
    </xf>
    <xf numFmtId="3" fontId="2" fillId="0" borderId="0" xfId="73" applyFont="1" applyAlignment="1">
      <alignment horizontal="center" wrapText="1"/>
    </xf>
    <xf numFmtId="3" fontId="10" fillId="0" borderId="0" xfId="73" applyFont="1" applyAlignment="1">
      <alignment horizontal="center" vertical="center" wrapText="1"/>
    </xf>
    <xf numFmtId="3" fontId="2" fillId="0" borderId="0" xfId="73" applyFont="1" applyAlignment="1">
      <alignment vertical="center" wrapText="1"/>
    </xf>
    <xf numFmtId="3" fontId="10" fillId="0" borderId="0" xfId="73" applyFont="1" applyAlignment="1">
      <alignment vertical="center" wrapText="1"/>
    </xf>
    <xf numFmtId="3" fontId="10" fillId="0" borderId="0" xfId="73" applyFont="1">
      <alignment wrapText="1"/>
    </xf>
    <xf numFmtId="3" fontId="14" fillId="0" borderId="0" xfId="73" applyFont="1" applyAlignment="1">
      <alignment vertical="center" wrapText="1"/>
    </xf>
    <xf numFmtId="0" fontId="26" fillId="0" borderId="0" xfId="0" applyFont="1" applyAlignment="1">
      <alignment vertical="center"/>
    </xf>
    <xf numFmtId="3" fontId="3" fillId="0" borderId="2" xfId="73" applyFont="1" applyBorder="1" applyAlignment="1">
      <alignment vertical="center" wrapText="1"/>
    </xf>
    <xf numFmtId="3" fontId="27" fillId="0" borderId="11" xfId="73" applyFont="1" applyBorder="1" applyAlignment="1">
      <alignment horizontal="center" vertical="center" wrapText="1"/>
    </xf>
    <xf numFmtId="3" fontId="27" fillId="0" borderId="2" xfId="73" applyFont="1" applyBorder="1" applyAlignment="1">
      <alignment vertical="center" wrapText="1"/>
    </xf>
    <xf numFmtId="0" fontId="27" fillId="0" borderId="2" xfId="73" applyNumberFormat="1" applyFont="1" applyBorder="1" applyAlignment="1">
      <alignment horizontal="center" vertical="center" wrapText="1"/>
    </xf>
    <xf numFmtId="3" fontId="27" fillId="0" borderId="2" xfId="73" applyFont="1" applyBorder="1" applyAlignment="1">
      <alignment horizontal="left" vertical="center" wrapText="1"/>
    </xf>
    <xf numFmtId="3" fontId="27" fillId="0" borderId="2" xfId="73" applyFont="1" applyBorder="1" applyAlignment="1">
      <alignment horizontal="center" vertical="center"/>
    </xf>
    <xf numFmtId="3" fontId="27" fillId="0" borderId="12" xfId="73" applyFont="1" applyBorder="1" applyAlignment="1">
      <alignment horizontal="center" vertical="center"/>
    </xf>
    <xf numFmtId="1" fontId="27" fillId="0" borderId="12" xfId="84" applyNumberFormat="1" applyFont="1" applyFill="1" applyBorder="1" applyAlignment="1">
      <alignment horizontal="center" vertical="center"/>
    </xf>
    <xf numFmtId="3" fontId="27" fillId="0" borderId="2" xfId="74" applyFont="1" applyBorder="1" applyAlignment="1">
      <alignment vertical="center" wrapText="1"/>
    </xf>
    <xf numFmtId="0" fontId="3" fillId="0" borderId="2" xfId="73" applyNumberFormat="1" applyFont="1" applyBorder="1" applyAlignment="1">
      <alignment horizontal="center" vertical="center" wrapText="1"/>
    </xf>
    <xf numFmtId="3" fontId="3" fillId="0" borderId="2" xfId="73" applyFont="1" applyBorder="1" applyAlignment="1">
      <alignment horizontal="left" vertical="center" wrapText="1"/>
    </xf>
    <xf numFmtId="0" fontId="3" fillId="0" borderId="2" xfId="42" applyFont="1" applyBorder="1" applyAlignment="1">
      <alignment horizontal="center" vertical="center"/>
    </xf>
    <xf numFmtId="1" fontId="3" fillId="0" borderId="2" xfId="84" applyNumberFormat="1" applyFont="1" applyFill="1" applyBorder="1" applyAlignment="1">
      <alignment horizontal="center" vertical="center"/>
    </xf>
    <xf numFmtId="3" fontId="3" fillId="0" borderId="2" xfId="73" applyFont="1" applyBorder="1" applyAlignment="1">
      <alignment horizontal="center" vertical="center" wrapText="1"/>
    </xf>
    <xf numFmtId="0" fontId="3" fillId="0" borderId="2" xfId="73" applyNumberFormat="1" applyFont="1" applyBorder="1" applyAlignment="1">
      <alignment horizontal="center" vertical="center"/>
    </xf>
    <xf numFmtId="175" fontId="3" fillId="0" borderId="2" xfId="14" applyNumberFormat="1" applyFont="1" applyFill="1" applyBorder="1" applyAlignment="1" applyProtection="1">
      <alignment horizontal="center" vertical="center"/>
    </xf>
    <xf numFmtId="0" fontId="3" fillId="0" borderId="2" xfId="67" applyFont="1" applyBorder="1" applyAlignment="1">
      <alignment horizontal="center" vertical="center"/>
    </xf>
    <xf numFmtId="0" fontId="3" fillId="0" borderId="2" xfId="42" applyFont="1" applyBorder="1" applyAlignment="1">
      <alignment horizontal="center" vertical="center" wrapText="1"/>
    </xf>
    <xf numFmtId="9" fontId="3" fillId="0" borderId="2" xfId="67" applyNumberFormat="1" applyFont="1" applyBorder="1" applyAlignment="1">
      <alignment horizontal="center" vertical="center" wrapText="1"/>
    </xf>
    <xf numFmtId="49" fontId="3" fillId="0" borderId="2" xfId="70" applyNumberFormat="1" applyBorder="1" applyAlignment="1">
      <alignment horizontal="justify" vertical="center"/>
    </xf>
    <xf numFmtId="0" fontId="3" fillId="0" borderId="2" xfId="67" applyFont="1" applyBorder="1" applyAlignment="1">
      <alignment vertical="center" wrapText="1"/>
    </xf>
    <xf numFmtId="0" fontId="27" fillId="0" borderId="2" xfId="73" applyNumberFormat="1" applyFont="1" applyBorder="1" applyAlignment="1">
      <alignment horizontal="center" vertical="center"/>
    </xf>
    <xf numFmtId="0" fontId="27" fillId="0" borderId="2" xfId="67" applyFont="1" applyBorder="1" applyAlignment="1">
      <alignment vertical="center" wrapText="1"/>
    </xf>
    <xf numFmtId="3" fontId="27" fillId="0" borderId="2" xfId="73" applyFont="1" applyBorder="1" applyAlignment="1">
      <alignment horizontal="center" vertical="center" wrapText="1"/>
    </xf>
    <xf numFmtId="0" fontId="3" fillId="0" borderId="2" xfId="42" applyFont="1" applyBorder="1" applyAlignment="1">
      <alignment vertical="center" wrapText="1"/>
    </xf>
    <xf numFmtId="0" fontId="3" fillId="0" borderId="2" xfId="67" applyFont="1" applyBorder="1" applyAlignment="1">
      <alignment horizontal="left" vertical="center" wrapText="1"/>
    </xf>
    <xf numFmtId="3" fontId="3" fillId="0" borderId="2" xfId="73" quotePrefix="1" applyFont="1" applyBorder="1" applyAlignment="1">
      <alignment horizontal="center" vertical="center" wrapText="1"/>
    </xf>
    <xf numFmtId="4" fontId="3" fillId="0" borderId="2" xfId="73" applyNumberFormat="1" applyFont="1" applyBorder="1" applyAlignment="1">
      <alignment horizontal="center" vertical="center" wrapText="1"/>
    </xf>
    <xf numFmtId="173" fontId="3" fillId="0" borderId="2" xfId="73" applyNumberFormat="1" applyFont="1" applyBorder="1" applyAlignment="1">
      <alignment vertical="center" wrapText="1"/>
    </xf>
    <xf numFmtId="0" fontId="3" fillId="0" borderId="2" xfId="0" applyFont="1" applyBorder="1" applyAlignment="1">
      <alignment vertical="center" wrapText="1"/>
    </xf>
    <xf numFmtId="3" fontId="3" fillId="0" borderId="2" xfId="73" applyFont="1" applyBorder="1" applyAlignment="1">
      <alignment horizontal="center" wrapText="1"/>
    </xf>
    <xf numFmtId="1" fontId="27" fillId="0" borderId="2" xfId="84" applyNumberFormat="1" applyFont="1" applyFill="1" applyBorder="1" applyAlignment="1">
      <alignment horizontal="center" vertical="center"/>
    </xf>
    <xf numFmtId="175" fontId="27" fillId="0" borderId="2" xfId="14" applyNumberFormat="1" applyFont="1" applyFill="1" applyBorder="1" applyAlignment="1" applyProtection="1">
      <alignment horizontal="center" vertical="center"/>
    </xf>
    <xf numFmtId="171" fontId="27" fillId="0" borderId="2" xfId="73" applyNumberFormat="1" applyFont="1" applyBorder="1" applyAlignment="1">
      <alignment horizontal="center" vertical="center" wrapText="1"/>
    </xf>
    <xf numFmtId="0" fontId="27" fillId="0" borderId="2" xfId="80" quotePrefix="1" applyNumberFormat="1" applyFont="1" applyFill="1" applyBorder="1" applyAlignment="1" applyProtection="1">
      <alignment horizontal="center" vertical="center"/>
    </xf>
    <xf numFmtId="4" fontId="27" fillId="0" borderId="2" xfId="73" applyNumberFormat="1" applyFont="1" applyBorder="1" applyAlignment="1">
      <alignment horizontal="center" vertical="center" wrapText="1"/>
    </xf>
    <xf numFmtId="3" fontId="10" fillId="0" borderId="0" xfId="73" applyFont="1" applyAlignment="1">
      <alignment horizontal="center" wrapText="1"/>
    </xf>
    <xf numFmtId="173" fontId="27" fillId="0" borderId="2" xfId="73" applyNumberFormat="1" applyFont="1" applyBorder="1" applyAlignment="1">
      <alignment vertical="center" wrapText="1"/>
    </xf>
    <xf numFmtId="49" fontId="3" fillId="0" borderId="2" xfId="70" applyNumberFormat="1" applyFill="1" applyBorder="1" applyAlignment="1">
      <alignment horizontal="justify" vertical="center"/>
    </xf>
    <xf numFmtId="0" fontId="3" fillId="0" borderId="2" xfId="42" applyFont="1" applyFill="1" applyBorder="1" applyAlignment="1">
      <alignment horizontal="center" vertical="center" wrapText="1"/>
    </xf>
    <xf numFmtId="0" fontId="3" fillId="0" borderId="2" xfId="42" applyFont="1" applyFill="1" applyBorder="1" applyAlignment="1">
      <alignment horizontal="center" vertical="center"/>
    </xf>
    <xf numFmtId="0" fontId="3" fillId="0" borderId="2" xfId="67" applyFont="1" applyFill="1" applyBorder="1" applyAlignment="1">
      <alignment horizontal="center" vertical="center"/>
    </xf>
    <xf numFmtId="3" fontId="27" fillId="0" borderId="2" xfId="80" applyNumberFormat="1" applyFont="1" applyFill="1" applyBorder="1" applyAlignment="1" applyProtection="1">
      <alignment horizontal="center" vertical="center"/>
    </xf>
    <xf numFmtId="10" fontId="3" fillId="0" borderId="2" xfId="42" applyNumberFormat="1" applyFont="1" applyBorder="1" applyAlignment="1">
      <alignment horizontal="center" vertical="center"/>
    </xf>
    <xf numFmtId="10" fontId="27" fillId="0" borderId="2" xfId="42" applyNumberFormat="1" applyFont="1" applyBorder="1" applyAlignment="1">
      <alignment horizontal="center" vertical="center"/>
    </xf>
    <xf numFmtId="9" fontId="27" fillId="0" borderId="2" xfId="42" applyNumberFormat="1" applyFont="1" applyBorder="1" applyAlignment="1">
      <alignment horizontal="center" vertical="center"/>
    </xf>
    <xf numFmtId="0" fontId="1" fillId="0" borderId="1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vertical="center" wrapText="1"/>
    </xf>
    <xf numFmtId="1" fontId="6" fillId="0" borderId="6" xfId="0" applyNumberFormat="1" applyFont="1" applyBorder="1" applyAlignment="1">
      <alignment horizontal="center" vertical="center" wrapText="1"/>
    </xf>
    <xf numFmtId="1" fontId="6" fillId="0" borderId="8"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4" fillId="0" borderId="0" xfId="37" applyFont="1" applyAlignment="1">
      <alignment horizontal="center" vertical="center"/>
    </xf>
    <xf numFmtId="0" fontId="11" fillId="0" borderId="0" xfId="37" applyFont="1" applyAlignment="1">
      <alignment horizontal="center" vertical="center"/>
    </xf>
    <xf numFmtId="0" fontId="2" fillId="0" borderId="0" xfId="37" applyFont="1" applyAlignment="1">
      <alignment horizontal="right" vertical="center" wrapText="1"/>
    </xf>
    <xf numFmtId="0" fontId="4" fillId="0" borderId="0" xfId="49" applyFont="1" applyAlignment="1">
      <alignment horizontal="center" vertical="center" wrapText="1"/>
    </xf>
    <xf numFmtId="0" fontId="4" fillId="0" borderId="0" xfId="49" applyFont="1" applyAlignment="1">
      <alignment horizontal="center" vertical="center"/>
    </xf>
    <xf numFmtId="0" fontId="11" fillId="0" borderId="0" xfId="49" applyFont="1" applyAlignment="1">
      <alignment horizontal="center" vertical="center" wrapText="1"/>
    </xf>
    <xf numFmtId="0" fontId="6" fillId="0" borderId="2" xfId="49" applyFont="1" applyBorder="1" applyAlignment="1">
      <alignment horizontal="center" vertical="center"/>
    </xf>
    <xf numFmtId="0" fontId="6" fillId="0" borderId="13" xfId="49" applyFont="1" applyBorder="1" applyAlignment="1">
      <alignment horizontal="center" vertical="center" wrapText="1" shrinkToFit="1"/>
    </xf>
    <xf numFmtId="0" fontId="6" fillId="0" borderId="14" xfId="49" applyFont="1" applyBorder="1" applyAlignment="1">
      <alignment horizontal="center" vertical="center" wrapText="1" shrinkToFit="1"/>
    </xf>
    <xf numFmtId="0" fontId="6" fillId="0" borderId="16" xfId="49" applyFont="1" applyBorder="1" applyAlignment="1">
      <alignment horizontal="center" vertical="center" wrapText="1" shrinkToFit="1"/>
    </xf>
    <xf numFmtId="0" fontId="6" fillId="0" borderId="6" xfId="49" applyFont="1" applyBorder="1" applyAlignment="1">
      <alignment horizontal="center" vertical="center" wrapText="1" shrinkToFit="1"/>
    </xf>
    <xf numFmtId="0" fontId="6" fillId="0" borderId="7" xfId="49" applyFont="1" applyBorder="1" applyAlignment="1">
      <alignment horizontal="center" vertical="center"/>
    </xf>
    <xf numFmtId="0" fontId="6" fillId="0" borderId="8" xfId="49" applyFont="1" applyBorder="1" applyAlignment="1">
      <alignment horizontal="center" vertical="center"/>
    </xf>
    <xf numFmtId="0" fontId="6" fillId="0" borderId="15" xfId="49" applyFont="1" applyBorder="1" applyAlignment="1">
      <alignment horizontal="center" vertical="center" wrapText="1" shrinkToFit="1"/>
    </xf>
    <xf numFmtId="3" fontId="28" fillId="0" borderId="0" xfId="73" applyFont="1" applyAlignment="1">
      <alignment horizontal="center" vertical="center" wrapText="1"/>
    </xf>
    <xf numFmtId="3" fontId="27" fillId="0" borderId="2" xfId="74" quotePrefix="1" applyFont="1" applyBorder="1" applyAlignment="1">
      <alignment horizontal="center" vertical="center" wrapText="1"/>
    </xf>
    <xf numFmtId="0" fontId="3" fillId="0" borderId="12" xfId="42" applyFont="1" applyBorder="1" applyAlignment="1">
      <alignment horizontal="center" vertical="center" wrapText="1"/>
    </xf>
    <xf numFmtId="0" fontId="3" fillId="0" borderId="21" xfId="42" applyFont="1" applyBorder="1" applyAlignment="1">
      <alignment horizontal="center" vertical="center" wrapText="1"/>
    </xf>
    <xf numFmtId="0" fontId="3" fillId="0" borderId="22" xfId="42" applyFont="1" applyBorder="1" applyAlignment="1">
      <alignment horizontal="center" vertical="center" wrapText="1"/>
    </xf>
    <xf numFmtId="3" fontId="10" fillId="0" borderId="0" xfId="73" applyFont="1" applyAlignment="1">
      <alignment horizontal="center" vertical="center" wrapText="1"/>
    </xf>
    <xf numFmtId="0" fontId="27" fillId="0" borderId="6" xfId="73" applyNumberFormat="1" applyFont="1" applyBorder="1" applyAlignment="1">
      <alignment horizontal="center" vertical="center" wrapText="1"/>
    </xf>
    <xf numFmtId="0" fontId="27" fillId="0" borderId="7" xfId="73" applyNumberFormat="1" applyFont="1" applyBorder="1" applyAlignment="1">
      <alignment horizontal="center" vertical="center" wrapText="1"/>
    </xf>
    <xf numFmtId="0" fontId="27" fillId="0" borderId="8" xfId="73" applyNumberFormat="1" applyFont="1" applyBorder="1" applyAlignment="1">
      <alignment horizontal="center" vertical="center" wrapText="1"/>
    </xf>
    <xf numFmtId="3" fontId="27" fillId="0" borderId="6" xfId="73" applyFont="1" applyBorder="1" applyAlignment="1">
      <alignment horizontal="center" vertical="center" wrapText="1"/>
    </xf>
    <xf numFmtId="3" fontId="27" fillId="0" borderId="7" xfId="73" applyFont="1" applyBorder="1" applyAlignment="1">
      <alignment horizontal="center" vertical="center" wrapText="1"/>
    </xf>
    <xf numFmtId="3" fontId="27" fillId="0" borderId="8" xfId="73" applyFont="1" applyBorder="1" applyAlignment="1">
      <alignment horizontal="center" vertical="center" wrapText="1"/>
    </xf>
    <xf numFmtId="3" fontId="27" fillId="0" borderId="10" xfId="73" applyFont="1" applyBorder="1" applyAlignment="1">
      <alignment horizontal="center" vertical="center" wrapText="1"/>
    </xf>
    <xf numFmtId="3" fontId="27" fillId="0" borderId="19" xfId="73" applyFont="1" applyBorder="1" applyAlignment="1">
      <alignment horizontal="center" vertical="center" wrapText="1"/>
    </xf>
    <xf numFmtId="3" fontId="27" fillId="0" borderId="9" xfId="73" applyFont="1" applyBorder="1" applyAlignment="1">
      <alignment horizontal="center" vertical="center" wrapText="1"/>
    </xf>
    <xf numFmtId="3" fontId="27" fillId="0" borderId="11" xfId="73" applyFont="1" applyBorder="1" applyAlignment="1">
      <alignment horizontal="center" vertical="center" wrapText="1"/>
    </xf>
    <xf numFmtId="3" fontId="27" fillId="0" borderId="1" xfId="73" applyFont="1" applyBorder="1" applyAlignment="1">
      <alignment horizontal="center" vertical="center" wrapText="1"/>
    </xf>
    <xf numFmtId="3" fontId="27" fillId="0" borderId="20" xfId="73" applyFont="1" applyBorder="1" applyAlignment="1">
      <alignment horizontal="center" vertical="center" wrapText="1"/>
    </xf>
    <xf numFmtId="0" fontId="3" fillId="0" borderId="0" xfId="75" applyFont="1" applyAlignment="1">
      <alignment horizontal="left" vertical="center"/>
    </xf>
    <xf numFmtId="3" fontId="4" fillId="0" borderId="0" xfId="73" applyFont="1" applyAlignment="1">
      <alignment horizontal="center"/>
    </xf>
    <xf numFmtId="3" fontId="5" fillId="0" borderId="1" xfId="73" applyFont="1" applyBorder="1" applyAlignment="1">
      <alignment horizontal="center" vertical="center" wrapText="1"/>
    </xf>
    <xf numFmtId="0" fontId="3" fillId="0" borderId="2" xfId="42" quotePrefix="1" applyFont="1" applyBorder="1" applyAlignment="1">
      <alignment horizontal="center" vertical="center"/>
    </xf>
    <xf numFmtId="9" fontId="3" fillId="0" borderId="2" xfId="67" applyNumberFormat="1" applyFont="1" applyBorder="1" applyAlignment="1">
      <alignment horizontal="center" vertical="center"/>
    </xf>
    <xf numFmtId="3" fontId="27" fillId="0" borderId="2" xfId="73" quotePrefix="1" applyFont="1" applyBorder="1" applyAlignment="1">
      <alignment horizontal="center" vertical="center" wrapText="1"/>
    </xf>
    <xf numFmtId="171" fontId="27" fillId="0" borderId="2" xfId="73" quotePrefix="1" applyNumberFormat="1" applyFont="1" applyBorder="1" applyAlignment="1">
      <alignment horizontal="center" vertical="center" wrapText="1"/>
    </xf>
    <xf numFmtId="172" fontId="3" fillId="0" borderId="2" xfId="42" quotePrefix="1" applyNumberFormat="1" applyFont="1" applyBorder="1" applyAlignment="1">
      <alignment horizontal="center" vertical="center"/>
    </xf>
    <xf numFmtId="0" fontId="3" fillId="0" borderId="2" xfId="67" quotePrefix="1" applyFont="1" applyBorder="1" applyAlignment="1">
      <alignment horizontal="center" vertical="center"/>
    </xf>
  </cellXfs>
  <cellStyles count="85">
    <cellStyle name="AutoFormat-Optionen 2 2" xfId="2"/>
    <cellStyle name="AutoFormat-Optionen_2. Du toan chi tiet nam 2018" xfId="3"/>
    <cellStyle name="Comma" xfId="1" builtinId="3"/>
    <cellStyle name="Comma [0] 11" xfId="4"/>
    <cellStyle name="Comma [0] 2" xfId="5"/>
    <cellStyle name="Comma [0] 3" xfId="6"/>
    <cellStyle name="Comma [0] 4" xfId="7"/>
    <cellStyle name="Comma [0] 4 3" xfId="8"/>
    <cellStyle name="Comma 10" xfId="9"/>
    <cellStyle name="Comma 10 2" xfId="10"/>
    <cellStyle name="Comma 10 3" xfId="11"/>
    <cellStyle name="Comma 10 3 2" xfId="12"/>
    <cellStyle name="Comma 11" xfId="13"/>
    <cellStyle name="Comma 12" xfId="14"/>
    <cellStyle name="Comma 2" xfId="15"/>
    <cellStyle name="Comma 2 2" xfId="16"/>
    <cellStyle name="Comma 2 3" xfId="17"/>
    <cellStyle name="Comma 2 4" xfId="18"/>
    <cellStyle name="Comma 2 5" xfId="19"/>
    <cellStyle name="Comma 26" xfId="20"/>
    <cellStyle name="Comma 28" xfId="21"/>
    <cellStyle name="Comma 29" xfId="22"/>
    <cellStyle name="Comma 3" xfId="23"/>
    <cellStyle name="Comma 3 3" xfId="24"/>
    <cellStyle name="Comma 4" xfId="25"/>
    <cellStyle name="Comma 5" xfId="26"/>
    <cellStyle name="Comma 5 2" xfId="27"/>
    <cellStyle name="Comma 6" xfId="28"/>
    <cellStyle name="Comma 6 2" xfId="29"/>
    <cellStyle name="Comma 7" xfId="30"/>
    <cellStyle name="Comma 7 2" xfId="31"/>
    <cellStyle name="Comma 8" xfId="32"/>
    <cellStyle name="Comma 9" xfId="33"/>
    <cellStyle name="Comma 9 3" xfId="34"/>
    <cellStyle name="Normal" xfId="0" builtinId="0"/>
    <cellStyle name="Normal - Style1 2" xfId="35"/>
    <cellStyle name="Normal 10 2 2" xfId="36"/>
    <cellStyle name="Normal 10 3" xfId="37"/>
    <cellStyle name="Normal 10 3 2" xfId="38"/>
    <cellStyle name="Normal 11 3" xfId="39"/>
    <cellStyle name="Normal 12" xfId="40"/>
    <cellStyle name="Normal 12 2" xfId="41"/>
    <cellStyle name="Normal 13" xfId="42"/>
    <cellStyle name="Normal 13 2" xfId="43"/>
    <cellStyle name="Normal 14 2" xfId="44"/>
    <cellStyle name="Normal 16" xfId="45"/>
    <cellStyle name="Normal 16 2" xfId="46"/>
    <cellStyle name="Normal 19" xfId="47"/>
    <cellStyle name="Normal 2" xfId="48"/>
    <cellStyle name="Normal 2 2 2" xfId="49"/>
    <cellStyle name="Normal 2 3" xfId="50"/>
    <cellStyle name="Normal 2 5 2" xfId="51"/>
    <cellStyle name="Normal 2 5_FILE CHI TIEU HIEN VAT HOAN CHINH NGAY 04-12-2014" xfId="52"/>
    <cellStyle name="Normal 2 6 2" xfId="53"/>
    <cellStyle name="Normal 2 7 3" xfId="54"/>
    <cellStyle name="Normal 2 7 3 4" xfId="55"/>
    <cellStyle name="Normal 23 2" xfId="56"/>
    <cellStyle name="Normal 3" xfId="57"/>
    <cellStyle name="Normal 3_17 bieu (hung cap nhap)" xfId="58"/>
    <cellStyle name="Normal 32" xfId="59"/>
    <cellStyle name="Normal 4" xfId="60"/>
    <cellStyle name="Normal 5" xfId="61"/>
    <cellStyle name="Normal 5 3" xfId="62"/>
    <cellStyle name="Normal 6" xfId="63"/>
    <cellStyle name="Normal 7" xfId="64"/>
    <cellStyle name="Normal 7 2" xfId="65"/>
    <cellStyle name="Normal 7 3" xfId="66"/>
    <cellStyle name="Normal 8" xfId="67"/>
    <cellStyle name="Normal_17 bieu (hung cap nhap)" xfId="68"/>
    <cellStyle name="Normal_BIEU CHINH THUC (chinh in)" xfId="69"/>
    <cellStyle name="Normal_bieu mau 2012 (cap nhap)" xfId="70"/>
    <cellStyle name="Normal_bieu mau KH2008" xfId="71"/>
    <cellStyle name="Normal_Bieu XDKH 2010- Dia phuong (hung)" xfId="72"/>
    <cellStyle name="Normal_chi tieu phat trien 2004" xfId="73"/>
    <cellStyle name="Normal_chi tieu phat trien 2004 2" xfId="74"/>
    <cellStyle name="Normal_DS 2" xfId="75"/>
    <cellStyle name="Normal_Sheet1" xfId="76"/>
    <cellStyle name="Normal_UOC KQ 2014 2" xfId="77"/>
    <cellStyle name="Percent 2" xfId="78"/>
    <cellStyle name="Percent 2 2" xfId="79"/>
    <cellStyle name="Percent 2 3" xfId="80"/>
    <cellStyle name="Percent 3" xfId="81"/>
    <cellStyle name="Percent 4" xfId="82"/>
    <cellStyle name="Percent 5" xfId="83"/>
    <cellStyle name="Percent 6 2" xfId="84"/>
  </cellStyles>
  <dxfs count="0"/>
  <tableStyles count="0" defaultTableStyle="TableStyleMedium9" defaultPivotStyle="PivotStyleLight16"/>
  <colors>
    <mruColors>
      <color rgb="FF00FFCC"/>
      <color rgb="FF0033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WSL173"/>
  <sheetViews>
    <sheetView workbookViewId="0">
      <pane xSplit="2" ySplit="4" topLeftCell="C170" activePane="bottomRight" state="frozen"/>
      <selection pane="topRight"/>
      <selection pane="bottomLeft"/>
      <selection pane="bottomRight" sqref="A1:D1"/>
    </sheetView>
  </sheetViews>
  <sheetFormatPr defaultColWidth="9" defaultRowHeight="15.75"/>
  <cols>
    <col min="1" max="1" width="5.42578125" style="205" customWidth="1"/>
    <col min="2" max="2" width="52.7109375" style="205" customWidth="1"/>
    <col min="3" max="3" width="16.42578125" style="205" customWidth="1"/>
    <col min="4" max="4" width="16" style="205" customWidth="1"/>
    <col min="5" max="172" width="9.28515625" style="205"/>
    <col min="173" max="173" width="4.42578125" style="205" customWidth="1"/>
    <col min="174" max="174" width="38.42578125" style="205" customWidth="1"/>
    <col min="175" max="175" width="13" style="205" customWidth="1"/>
    <col min="176" max="176" width="9" style="205" hidden="1" customWidth="1"/>
    <col min="177" max="177" width="13.28515625" style="205" customWidth="1"/>
    <col min="178" max="182" width="9" style="205" hidden="1" customWidth="1"/>
    <col min="183" max="183" width="12.28515625" style="205" customWidth="1"/>
    <col min="184" max="184" width="13.42578125" style="205" customWidth="1"/>
    <col min="185" max="185" width="15.7109375" style="205" customWidth="1"/>
    <col min="186" max="428" width="9.28515625" style="205"/>
    <col min="429" max="429" width="4.42578125" style="205" customWidth="1"/>
    <col min="430" max="430" width="38.42578125" style="205" customWidth="1"/>
    <col min="431" max="431" width="13" style="205" customWidth="1"/>
    <col min="432" max="432" width="9" style="205" hidden="1" customWidth="1"/>
    <col min="433" max="433" width="13.28515625" style="205" customWidth="1"/>
    <col min="434" max="438" width="9" style="205" hidden="1" customWidth="1"/>
    <col min="439" max="439" width="12.28515625" style="205" customWidth="1"/>
    <col min="440" max="440" width="13.42578125" style="205" customWidth="1"/>
    <col min="441" max="441" width="15.7109375" style="205" customWidth="1"/>
    <col min="442" max="684" width="9.28515625" style="205"/>
    <col min="685" max="685" width="4.42578125" style="205" customWidth="1"/>
    <col min="686" max="686" width="38.42578125" style="205" customWidth="1"/>
    <col min="687" max="687" width="13" style="205" customWidth="1"/>
    <col min="688" max="688" width="9" style="205" hidden="1" customWidth="1"/>
    <col min="689" max="689" width="13.28515625" style="205" customWidth="1"/>
    <col min="690" max="694" width="9" style="205" hidden="1" customWidth="1"/>
    <col min="695" max="695" width="12.28515625" style="205" customWidth="1"/>
    <col min="696" max="696" width="13.42578125" style="205" customWidth="1"/>
    <col min="697" max="697" width="15.7109375" style="205" customWidth="1"/>
    <col min="698" max="940" width="9.28515625" style="205"/>
    <col min="941" max="941" width="4.42578125" style="205" customWidth="1"/>
    <col min="942" max="942" width="38.42578125" style="205" customWidth="1"/>
    <col min="943" max="943" width="13" style="205" customWidth="1"/>
    <col min="944" max="944" width="9" style="205" hidden="1" customWidth="1"/>
    <col min="945" max="945" width="13.28515625" style="205" customWidth="1"/>
    <col min="946" max="950" width="9" style="205" hidden="1" customWidth="1"/>
    <col min="951" max="951" width="12.28515625" style="205" customWidth="1"/>
    <col min="952" max="952" width="13.42578125" style="205" customWidth="1"/>
    <col min="953" max="953" width="15.7109375" style="205" customWidth="1"/>
    <col min="954" max="1196" width="9.28515625" style="205"/>
    <col min="1197" max="1197" width="4.42578125" style="205" customWidth="1"/>
    <col min="1198" max="1198" width="38.42578125" style="205" customWidth="1"/>
    <col min="1199" max="1199" width="13" style="205" customWidth="1"/>
    <col min="1200" max="1200" width="9" style="205" hidden="1" customWidth="1"/>
    <col min="1201" max="1201" width="13.28515625" style="205" customWidth="1"/>
    <col min="1202" max="1206" width="9" style="205" hidden="1" customWidth="1"/>
    <col min="1207" max="1207" width="12.28515625" style="205" customWidth="1"/>
    <col min="1208" max="1208" width="13.42578125" style="205" customWidth="1"/>
    <col min="1209" max="1209" width="15.7109375" style="205" customWidth="1"/>
    <col min="1210" max="1452" width="9.28515625" style="205"/>
    <col min="1453" max="1453" width="4.42578125" style="205" customWidth="1"/>
    <col min="1454" max="1454" width="38.42578125" style="205" customWidth="1"/>
    <col min="1455" max="1455" width="13" style="205" customWidth="1"/>
    <col min="1456" max="1456" width="9" style="205" hidden="1" customWidth="1"/>
    <col min="1457" max="1457" width="13.28515625" style="205" customWidth="1"/>
    <col min="1458" max="1462" width="9" style="205" hidden="1" customWidth="1"/>
    <col min="1463" max="1463" width="12.28515625" style="205" customWidth="1"/>
    <col min="1464" max="1464" width="13.42578125" style="205" customWidth="1"/>
    <col min="1465" max="1465" width="15.7109375" style="205" customWidth="1"/>
    <col min="1466" max="1708" width="9.28515625" style="205"/>
    <col min="1709" max="1709" width="4.42578125" style="205" customWidth="1"/>
    <col min="1710" max="1710" width="38.42578125" style="205" customWidth="1"/>
    <col min="1711" max="1711" width="13" style="205" customWidth="1"/>
    <col min="1712" max="1712" width="9" style="205" hidden="1" customWidth="1"/>
    <col min="1713" max="1713" width="13.28515625" style="205" customWidth="1"/>
    <col min="1714" max="1718" width="9" style="205" hidden="1" customWidth="1"/>
    <col min="1719" max="1719" width="12.28515625" style="205" customWidth="1"/>
    <col min="1720" max="1720" width="13.42578125" style="205" customWidth="1"/>
    <col min="1721" max="1721" width="15.7109375" style="205" customWidth="1"/>
    <col min="1722" max="1964" width="9.28515625" style="205"/>
    <col min="1965" max="1965" width="4.42578125" style="205" customWidth="1"/>
    <col min="1966" max="1966" width="38.42578125" style="205" customWidth="1"/>
    <col min="1967" max="1967" width="13" style="205" customWidth="1"/>
    <col min="1968" max="1968" width="9" style="205" hidden="1" customWidth="1"/>
    <col min="1969" max="1969" width="13.28515625" style="205" customWidth="1"/>
    <col min="1970" max="1974" width="9" style="205" hidden="1" customWidth="1"/>
    <col min="1975" max="1975" width="12.28515625" style="205" customWidth="1"/>
    <col min="1976" max="1976" width="13.42578125" style="205" customWidth="1"/>
    <col min="1977" max="1977" width="15.7109375" style="205" customWidth="1"/>
    <col min="1978" max="2220" width="9.28515625" style="205"/>
    <col min="2221" max="2221" width="4.42578125" style="205" customWidth="1"/>
    <col min="2222" max="2222" width="38.42578125" style="205" customWidth="1"/>
    <col min="2223" max="2223" width="13" style="205" customWidth="1"/>
    <col min="2224" max="2224" width="9" style="205" hidden="1" customWidth="1"/>
    <col min="2225" max="2225" width="13.28515625" style="205" customWidth="1"/>
    <col min="2226" max="2230" width="9" style="205" hidden="1" customWidth="1"/>
    <col min="2231" max="2231" width="12.28515625" style="205" customWidth="1"/>
    <col min="2232" max="2232" width="13.42578125" style="205" customWidth="1"/>
    <col min="2233" max="2233" width="15.7109375" style="205" customWidth="1"/>
    <col min="2234" max="2476" width="9.28515625" style="205"/>
    <col min="2477" max="2477" width="4.42578125" style="205" customWidth="1"/>
    <col min="2478" max="2478" width="38.42578125" style="205" customWidth="1"/>
    <col min="2479" max="2479" width="13" style="205" customWidth="1"/>
    <col min="2480" max="2480" width="9" style="205" hidden="1" customWidth="1"/>
    <col min="2481" max="2481" width="13.28515625" style="205" customWidth="1"/>
    <col min="2482" max="2486" width="9" style="205" hidden="1" customWidth="1"/>
    <col min="2487" max="2487" width="12.28515625" style="205" customWidth="1"/>
    <col min="2488" max="2488" width="13.42578125" style="205" customWidth="1"/>
    <col min="2489" max="2489" width="15.7109375" style="205" customWidth="1"/>
    <col min="2490" max="2732" width="9.28515625" style="205"/>
    <col min="2733" max="2733" width="4.42578125" style="205" customWidth="1"/>
    <col min="2734" max="2734" width="38.42578125" style="205" customWidth="1"/>
    <col min="2735" max="2735" width="13" style="205" customWidth="1"/>
    <col min="2736" max="2736" width="9" style="205" hidden="1" customWidth="1"/>
    <col min="2737" max="2737" width="13.28515625" style="205" customWidth="1"/>
    <col min="2738" max="2742" width="9" style="205" hidden="1" customWidth="1"/>
    <col min="2743" max="2743" width="12.28515625" style="205" customWidth="1"/>
    <col min="2744" max="2744" width="13.42578125" style="205" customWidth="1"/>
    <col min="2745" max="2745" width="15.7109375" style="205" customWidth="1"/>
    <col min="2746" max="2988" width="9.28515625" style="205"/>
    <col min="2989" max="2989" width="4.42578125" style="205" customWidth="1"/>
    <col min="2990" max="2990" width="38.42578125" style="205" customWidth="1"/>
    <col min="2991" max="2991" width="13" style="205" customWidth="1"/>
    <col min="2992" max="2992" width="9" style="205" hidden="1" customWidth="1"/>
    <col min="2993" max="2993" width="13.28515625" style="205" customWidth="1"/>
    <col min="2994" max="2998" width="9" style="205" hidden="1" customWidth="1"/>
    <col min="2999" max="2999" width="12.28515625" style="205" customWidth="1"/>
    <col min="3000" max="3000" width="13.42578125" style="205" customWidth="1"/>
    <col min="3001" max="3001" width="15.7109375" style="205" customWidth="1"/>
    <col min="3002" max="3244" width="9.28515625" style="205"/>
    <col min="3245" max="3245" width="4.42578125" style="205" customWidth="1"/>
    <col min="3246" max="3246" width="38.42578125" style="205" customWidth="1"/>
    <col min="3247" max="3247" width="13" style="205" customWidth="1"/>
    <col min="3248" max="3248" width="9" style="205" hidden="1" customWidth="1"/>
    <col min="3249" max="3249" width="13.28515625" style="205" customWidth="1"/>
    <col min="3250" max="3254" width="9" style="205" hidden="1" customWidth="1"/>
    <col min="3255" max="3255" width="12.28515625" style="205" customWidth="1"/>
    <col min="3256" max="3256" width="13.42578125" style="205" customWidth="1"/>
    <col min="3257" max="3257" width="15.7109375" style="205" customWidth="1"/>
    <col min="3258" max="3500" width="9.28515625" style="205"/>
    <col min="3501" max="3501" width="4.42578125" style="205" customWidth="1"/>
    <col min="3502" max="3502" width="38.42578125" style="205" customWidth="1"/>
    <col min="3503" max="3503" width="13" style="205" customWidth="1"/>
    <col min="3504" max="3504" width="9" style="205" hidden="1" customWidth="1"/>
    <col min="3505" max="3505" width="13.28515625" style="205" customWidth="1"/>
    <col min="3506" max="3510" width="9" style="205" hidden="1" customWidth="1"/>
    <col min="3511" max="3511" width="12.28515625" style="205" customWidth="1"/>
    <col min="3512" max="3512" width="13.42578125" style="205" customWidth="1"/>
    <col min="3513" max="3513" width="15.7109375" style="205" customWidth="1"/>
    <col min="3514" max="3756" width="9.28515625" style="205"/>
    <col min="3757" max="3757" width="4.42578125" style="205" customWidth="1"/>
    <col min="3758" max="3758" width="38.42578125" style="205" customWidth="1"/>
    <col min="3759" max="3759" width="13" style="205" customWidth="1"/>
    <col min="3760" max="3760" width="9" style="205" hidden="1" customWidth="1"/>
    <col min="3761" max="3761" width="13.28515625" style="205" customWidth="1"/>
    <col min="3762" max="3766" width="9" style="205" hidden="1" customWidth="1"/>
    <col min="3767" max="3767" width="12.28515625" style="205" customWidth="1"/>
    <col min="3768" max="3768" width="13.42578125" style="205" customWidth="1"/>
    <col min="3769" max="3769" width="15.7109375" style="205" customWidth="1"/>
    <col min="3770" max="4012" width="9.28515625" style="205"/>
    <col min="4013" max="4013" width="4.42578125" style="205" customWidth="1"/>
    <col min="4014" max="4014" width="38.42578125" style="205" customWidth="1"/>
    <col min="4015" max="4015" width="13" style="205" customWidth="1"/>
    <col min="4016" max="4016" width="9" style="205" hidden="1" customWidth="1"/>
    <col min="4017" max="4017" width="13.28515625" style="205" customWidth="1"/>
    <col min="4018" max="4022" width="9" style="205" hidden="1" customWidth="1"/>
    <col min="4023" max="4023" width="12.28515625" style="205" customWidth="1"/>
    <col min="4024" max="4024" width="13.42578125" style="205" customWidth="1"/>
    <col min="4025" max="4025" width="15.7109375" style="205" customWidth="1"/>
    <col min="4026" max="4268" width="9.28515625" style="205"/>
    <col min="4269" max="4269" width="4.42578125" style="205" customWidth="1"/>
    <col min="4270" max="4270" width="38.42578125" style="205" customWidth="1"/>
    <col min="4271" max="4271" width="13" style="205" customWidth="1"/>
    <col min="4272" max="4272" width="9" style="205" hidden="1" customWidth="1"/>
    <col min="4273" max="4273" width="13.28515625" style="205" customWidth="1"/>
    <col min="4274" max="4278" width="9" style="205" hidden="1" customWidth="1"/>
    <col min="4279" max="4279" width="12.28515625" style="205" customWidth="1"/>
    <col min="4280" max="4280" width="13.42578125" style="205" customWidth="1"/>
    <col min="4281" max="4281" width="15.7109375" style="205" customWidth="1"/>
    <col min="4282" max="4524" width="9.28515625" style="205"/>
    <col min="4525" max="4525" width="4.42578125" style="205" customWidth="1"/>
    <col min="4526" max="4526" width="38.42578125" style="205" customWidth="1"/>
    <col min="4527" max="4527" width="13" style="205" customWidth="1"/>
    <col min="4528" max="4528" width="9" style="205" hidden="1" customWidth="1"/>
    <col min="4529" max="4529" width="13.28515625" style="205" customWidth="1"/>
    <col min="4530" max="4534" width="9" style="205" hidden="1" customWidth="1"/>
    <col min="4535" max="4535" width="12.28515625" style="205" customWidth="1"/>
    <col min="4536" max="4536" width="13.42578125" style="205" customWidth="1"/>
    <col min="4537" max="4537" width="15.7109375" style="205" customWidth="1"/>
    <col min="4538" max="4780" width="9.28515625" style="205"/>
    <col min="4781" max="4781" width="4.42578125" style="205" customWidth="1"/>
    <col min="4782" max="4782" width="38.42578125" style="205" customWidth="1"/>
    <col min="4783" max="4783" width="13" style="205" customWidth="1"/>
    <col min="4784" max="4784" width="9" style="205" hidden="1" customWidth="1"/>
    <col min="4785" max="4785" width="13.28515625" style="205" customWidth="1"/>
    <col min="4786" max="4790" width="9" style="205" hidden="1" customWidth="1"/>
    <col min="4791" max="4791" width="12.28515625" style="205" customWidth="1"/>
    <col min="4792" max="4792" width="13.42578125" style="205" customWidth="1"/>
    <col min="4793" max="4793" width="15.7109375" style="205" customWidth="1"/>
    <col min="4794" max="5036" width="9.28515625" style="205"/>
    <col min="5037" max="5037" width="4.42578125" style="205" customWidth="1"/>
    <col min="5038" max="5038" width="38.42578125" style="205" customWidth="1"/>
    <col min="5039" max="5039" width="13" style="205" customWidth="1"/>
    <col min="5040" max="5040" width="9" style="205" hidden="1" customWidth="1"/>
    <col min="5041" max="5041" width="13.28515625" style="205" customWidth="1"/>
    <col min="5042" max="5046" width="9" style="205" hidden="1" customWidth="1"/>
    <col min="5047" max="5047" width="12.28515625" style="205" customWidth="1"/>
    <col min="5048" max="5048" width="13.42578125" style="205" customWidth="1"/>
    <col min="5049" max="5049" width="15.7109375" style="205" customWidth="1"/>
    <col min="5050" max="5292" width="9.28515625" style="205"/>
    <col min="5293" max="5293" width="4.42578125" style="205" customWidth="1"/>
    <col min="5294" max="5294" width="38.42578125" style="205" customWidth="1"/>
    <col min="5295" max="5295" width="13" style="205" customWidth="1"/>
    <col min="5296" max="5296" width="9" style="205" hidden="1" customWidth="1"/>
    <col min="5297" max="5297" width="13.28515625" style="205" customWidth="1"/>
    <col min="5298" max="5302" width="9" style="205" hidden="1" customWidth="1"/>
    <col min="5303" max="5303" width="12.28515625" style="205" customWidth="1"/>
    <col min="5304" max="5304" width="13.42578125" style="205" customWidth="1"/>
    <col min="5305" max="5305" width="15.7109375" style="205" customWidth="1"/>
    <col min="5306" max="5548" width="9.28515625" style="205"/>
    <col min="5549" max="5549" width="4.42578125" style="205" customWidth="1"/>
    <col min="5550" max="5550" width="38.42578125" style="205" customWidth="1"/>
    <col min="5551" max="5551" width="13" style="205" customWidth="1"/>
    <col min="5552" max="5552" width="9" style="205" hidden="1" customWidth="1"/>
    <col min="5553" max="5553" width="13.28515625" style="205" customWidth="1"/>
    <col min="5554" max="5558" width="9" style="205" hidden="1" customWidth="1"/>
    <col min="5559" max="5559" width="12.28515625" style="205" customWidth="1"/>
    <col min="5560" max="5560" width="13.42578125" style="205" customWidth="1"/>
    <col min="5561" max="5561" width="15.7109375" style="205" customWidth="1"/>
    <col min="5562" max="5804" width="9.28515625" style="205"/>
    <col min="5805" max="5805" width="4.42578125" style="205" customWidth="1"/>
    <col min="5806" max="5806" width="38.42578125" style="205" customWidth="1"/>
    <col min="5807" max="5807" width="13" style="205" customWidth="1"/>
    <col min="5808" max="5808" width="9" style="205" hidden="1" customWidth="1"/>
    <col min="5809" max="5809" width="13.28515625" style="205" customWidth="1"/>
    <col min="5810" max="5814" width="9" style="205" hidden="1" customWidth="1"/>
    <col min="5815" max="5815" width="12.28515625" style="205" customWidth="1"/>
    <col min="5816" max="5816" width="13.42578125" style="205" customWidth="1"/>
    <col min="5817" max="5817" width="15.7109375" style="205" customWidth="1"/>
    <col min="5818" max="6060" width="9.28515625" style="205"/>
    <col min="6061" max="6061" width="4.42578125" style="205" customWidth="1"/>
    <col min="6062" max="6062" width="38.42578125" style="205" customWidth="1"/>
    <col min="6063" max="6063" width="13" style="205" customWidth="1"/>
    <col min="6064" max="6064" width="9" style="205" hidden="1" customWidth="1"/>
    <col min="6065" max="6065" width="13.28515625" style="205" customWidth="1"/>
    <col min="6066" max="6070" width="9" style="205" hidden="1" customWidth="1"/>
    <col min="6071" max="6071" width="12.28515625" style="205" customWidth="1"/>
    <col min="6072" max="6072" width="13.42578125" style="205" customWidth="1"/>
    <col min="6073" max="6073" width="15.7109375" style="205" customWidth="1"/>
    <col min="6074" max="6316" width="9.28515625" style="205"/>
    <col min="6317" max="6317" width="4.42578125" style="205" customWidth="1"/>
    <col min="6318" max="6318" width="38.42578125" style="205" customWidth="1"/>
    <col min="6319" max="6319" width="13" style="205" customWidth="1"/>
    <col min="6320" max="6320" width="9" style="205" hidden="1" customWidth="1"/>
    <col min="6321" max="6321" width="13.28515625" style="205" customWidth="1"/>
    <col min="6322" max="6326" width="9" style="205" hidden="1" customWidth="1"/>
    <col min="6327" max="6327" width="12.28515625" style="205" customWidth="1"/>
    <col min="6328" max="6328" width="13.42578125" style="205" customWidth="1"/>
    <col min="6329" max="6329" width="15.7109375" style="205" customWidth="1"/>
    <col min="6330" max="6572" width="9.28515625" style="205"/>
    <col min="6573" max="6573" width="4.42578125" style="205" customWidth="1"/>
    <col min="6574" max="6574" width="38.42578125" style="205" customWidth="1"/>
    <col min="6575" max="6575" width="13" style="205" customWidth="1"/>
    <col min="6576" max="6576" width="9" style="205" hidden="1" customWidth="1"/>
    <col min="6577" max="6577" width="13.28515625" style="205" customWidth="1"/>
    <col min="6578" max="6582" width="9" style="205" hidden="1" customWidth="1"/>
    <col min="6583" max="6583" width="12.28515625" style="205" customWidth="1"/>
    <col min="6584" max="6584" width="13.42578125" style="205" customWidth="1"/>
    <col min="6585" max="6585" width="15.7109375" style="205" customWidth="1"/>
    <col min="6586" max="6828" width="9.28515625" style="205"/>
    <col min="6829" max="6829" width="4.42578125" style="205" customWidth="1"/>
    <col min="6830" max="6830" width="38.42578125" style="205" customWidth="1"/>
    <col min="6831" max="6831" width="13" style="205" customWidth="1"/>
    <col min="6832" max="6832" width="9" style="205" hidden="1" customWidth="1"/>
    <col min="6833" max="6833" width="13.28515625" style="205" customWidth="1"/>
    <col min="6834" max="6838" width="9" style="205" hidden="1" customWidth="1"/>
    <col min="6839" max="6839" width="12.28515625" style="205" customWidth="1"/>
    <col min="6840" max="6840" width="13.42578125" style="205" customWidth="1"/>
    <col min="6841" max="6841" width="15.7109375" style="205" customWidth="1"/>
    <col min="6842" max="7084" width="9.28515625" style="205"/>
    <col min="7085" max="7085" width="4.42578125" style="205" customWidth="1"/>
    <col min="7086" max="7086" width="38.42578125" style="205" customWidth="1"/>
    <col min="7087" max="7087" width="13" style="205" customWidth="1"/>
    <col min="7088" max="7088" width="9" style="205" hidden="1" customWidth="1"/>
    <col min="7089" max="7089" width="13.28515625" style="205" customWidth="1"/>
    <col min="7090" max="7094" width="9" style="205" hidden="1" customWidth="1"/>
    <col min="7095" max="7095" width="12.28515625" style="205" customWidth="1"/>
    <col min="7096" max="7096" width="13.42578125" style="205" customWidth="1"/>
    <col min="7097" max="7097" width="15.7109375" style="205" customWidth="1"/>
    <col min="7098" max="7340" width="9.28515625" style="205"/>
    <col min="7341" max="7341" width="4.42578125" style="205" customWidth="1"/>
    <col min="7342" max="7342" width="38.42578125" style="205" customWidth="1"/>
    <col min="7343" max="7343" width="13" style="205" customWidth="1"/>
    <col min="7344" max="7344" width="9" style="205" hidden="1" customWidth="1"/>
    <col min="7345" max="7345" width="13.28515625" style="205" customWidth="1"/>
    <col min="7346" max="7350" width="9" style="205" hidden="1" customWidth="1"/>
    <col min="7351" max="7351" width="12.28515625" style="205" customWidth="1"/>
    <col min="7352" max="7352" width="13.42578125" style="205" customWidth="1"/>
    <col min="7353" max="7353" width="15.7109375" style="205" customWidth="1"/>
    <col min="7354" max="7596" width="9.28515625" style="205"/>
    <col min="7597" max="7597" width="4.42578125" style="205" customWidth="1"/>
    <col min="7598" max="7598" width="38.42578125" style="205" customWidth="1"/>
    <col min="7599" max="7599" width="13" style="205" customWidth="1"/>
    <col min="7600" max="7600" width="9" style="205" hidden="1" customWidth="1"/>
    <col min="7601" max="7601" width="13.28515625" style="205" customWidth="1"/>
    <col min="7602" max="7606" width="9" style="205" hidden="1" customWidth="1"/>
    <col min="7607" max="7607" width="12.28515625" style="205" customWidth="1"/>
    <col min="7608" max="7608" width="13.42578125" style="205" customWidth="1"/>
    <col min="7609" max="7609" width="15.7109375" style="205" customWidth="1"/>
    <col min="7610" max="7852" width="9.28515625" style="205"/>
    <col min="7853" max="7853" width="4.42578125" style="205" customWidth="1"/>
    <col min="7854" max="7854" width="38.42578125" style="205" customWidth="1"/>
    <col min="7855" max="7855" width="13" style="205" customWidth="1"/>
    <col min="7856" max="7856" width="9" style="205" hidden="1" customWidth="1"/>
    <col min="7857" max="7857" width="13.28515625" style="205" customWidth="1"/>
    <col min="7858" max="7862" width="9" style="205" hidden="1" customWidth="1"/>
    <col min="7863" max="7863" width="12.28515625" style="205" customWidth="1"/>
    <col min="7864" max="7864" width="13.42578125" style="205" customWidth="1"/>
    <col min="7865" max="7865" width="15.7109375" style="205" customWidth="1"/>
    <col min="7866" max="8108" width="9.28515625" style="205"/>
    <col min="8109" max="8109" width="4.42578125" style="205" customWidth="1"/>
    <col min="8110" max="8110" width="38.42578125" style="205" customWidth="1"/>
    <col min="8111" max="8111" width="13" style="205" customWidth="1"/>
    <col min="8112" max="8112" width="9" style="205" hidden="1" customWidth="1"/>
    <col min="8113" max="8113" width="13.28515625" style="205" customWidth="1"/>
    <col min="8114" max="8118" width="9" style="205" hidden="1" customWidth="1"/>
    <col min="8119" max="8119" width="12.28515625" style="205" customWidth="1"/>
    <col min="8120" max="8120" width="13.42578125" style="205" customWidth="1"/>
    <col min="8121" max="8121" width="15.7109375" style="205" customWidth="1"/>
    <col min="8122" max="8364" width="9.28515625" style="205"/>
    <col min="8365" max="8365" width="4.42578125" style="205" customWidth="1"/>
    <col min="8366" max="8366" width="38.42578125" style="205" customWidth="1"/>
    <col min="8367" max="8367" width="13" style="205" customWidth="1"/>
    <col min="8368" max="8368" width="9" style="205" hidden="1" customWidth="1"/>
    <col min="8369" max="8369" width="13.28515625" style="205" customWidth="1"/>
    <col min="8370" max="8374" width="9" style="205" hidden="1" customWidth="1"/>
    <col min="8375" max="8375" width="12.28515625" style="205" customWidth="1"/>
    <col min="8376" max="8376" width="13.42578125" style="205" customWidth="1"/>
    <col min="8377" max="8377" width="15.7109375" style="205" customWidth="1"/>
    <col min="8378" max="8620" width="9.28515625" style="205"/>
    <col min="8621" max="8621" width="4.42578125" style="205" customWidth="1"/>
    <col min="8622" max="8622" width="38.42578125" style="205" customWidth="1"/>
    <col min="8623" max="8623" width="13" style="205" customWidth="1"/>
    <col min="8624" max="8624" width="9" style="205" hidden="1" customWidth="1"/>
    <col min="8625" max="8625" width="13.28515625" style="205" customWidth="1"/>
    <col min="8626" max="8630" width="9" style="205" hidden="1" customWidth="1"/>
    <col min="8631" max="8631" width="12.28515625" style="205" customWidth="1"/>
    <col min="8632" max="8632" width="13.42578125" style="205" customWidth="1"/>
    <col min="8633" max="8633" width="15.7109375" style="205" customWidth="1"/>
    <col min="8634" max="8876" width="9.28515625" style="205"/>
    <col min="8877" max="8877" width="4.42578125" style="205" customWidth="1"/>
    <col min="8878" max="8878" width="38.42578125" style="205" customWidth="1"/>
    <col min="8879" max="8879" width="13" style="205" customWidth="1"/>
    <col min="8880" max="8880" width="9" style="205" hidden="1" customWidth="1"/>
    <col min="8881" max="8881" width="13.28515625" style="205" customWidth="1"/>
    <col min="8882" max="8886" width="9" style="205" hidden="1" customWidth="1"/>
    <col min="8887" max="8887" width="12.28515625" style="205" customWidth="1"/>
    <col min="8888" max="8888" width="13.42578125" style="205" customWidth="1"/>
    <col min="8889" max="8889" width="15.7109375" style="205" customWidth="1"/>
    <col min="8890" max="9132" width="9.28515625" style="205"/>
    <col min="9133" max="9133" width="4.42578125" style="205" customWidth="1"/>
    <col min="9134" max="9134" width="38.42578125" style="205" customWidth="1"/>
    <col min="9135" max="9135" width="13" style="205" customWidth="1"/>
    <col min="9136" max="9136" width="9" style="205" hidden="1" customWidth="1"/>
    <col min="9137" max="9137" width="13.28515625" style="205" customWidth="1"/>
    <col min="9138" max="9142" width="9" style="205" hidden="1" customWidth="1"/>
    <col min="9143" max="9143" width="12.28515625" style="205" customWidth="1"/>
    <col min="9144" max="9144" width="13.42578125" style="205" customWidth="1"/>
    <col min="9145" max="9145" width="15.7109375" style="205" customWidth="1"/>
    <col min="9146" max="9388" width="9.28515625" style="205"/>
    <col min="9389" max="9389" width="4.42578125" style="205" customWidth="1"/>
    <col min="9390" max="9390" width="38.42578125" style="205" customWidth="1"/>
    <col min="9391" max="9391" width="13" style="205" customWidth="1"/>
    <col min="9392" max="9392" width="9" style="205" hidden="1" customWidth="1"/>
    <col min="9393" max="9393" width="13.28515625" style="205" customWidth="1"/>
    <col min="9394" max="9398" width="9" style="205" hidden="1" customWidth="1"/>
    <col min="9399" max="9399" width="12.28515625" style="205" customWidth="1"/>
    <col min="9400" max="9400" width="13.42578125" style="205" customWidth="1"/>
    <col min="9401" max="9401" width="15.7109375" style="205" customWidth="1"/>
    <col min="9402" max="9644" width="9.28515625" style="205"/>
    <col min="9645" max="9645" width="4.42578125" style="205" customWidth="1"/>
    <col min="9646" max="9646" width="38.42578125" style="205" customWidth="1"/>
    <col min="9647" max="9647" width="13" style="205" customWidth="1"/>
    <col min="9648" max="9648" width="9" style="205" hidden="1" customWidth="1"/>
    <col min="9649" max="9649" width="13.28515625" style="205" customWidth="1"/>
    <col min="9650" max="9654" width="9" style="205" hidden="1" customWidth="1"/>
    <col min="9655" max="9655" width="12.28515625" style="205" customWidth="1"/>
    <col min="9656" max="9656" width="13.42578125" style="205" customWidth="1"/>
    <col min="9657" max="9657" width="15.7109375" style="205" customWidth="1"/>
    <col min="9658" max="9900" width="9.28515625" style="205"/>
    <col min="9901" max="9901" width="4.42578125" style="205" customWidth="1"/>
    <col min="9902" max="9902" width="38.42578125" style="205" customWidth="1"/>
    <col min="9903" max="9903" width="13" style="205" customWidth="1"/>
    <col min="9904" max="9904" width="9" style="205" hidden="1" customWidth="1"/>
    <col min="9905" max="9905" width="13.28515625" style="205" customWidth="1"/>
    <col min="9906" max="9910" width="9" style="205" hidden="1" customWidth="1"/>
    <col min="9911" max="9911" width="12.28515625" style="205" customWidth="1"/>
    <col min="9912" max="9912" width="13.42578125" style="205" customWidth="1"/>
    <col min="9913" max="9913" width="15.7109375" style="205" customWidth="1"/>
    <col min="9914" max="10156" width="9.28515625" style="205"/>
    <col min="10157" max="10157" width="4.42578125" style="205" customWidth="1"/>
    <col min="10158" max="10158" width="38.42578125" style="205" customWidth="1"/>
    <col min="10159" max="10159" width="13" style="205" customWidth="1"/>
    <col min="10160" max="10160" width="9" style="205" hidden="1" customWidth="1"/>
    <col min="10161" max="10161" width="13.28515625" style="205" customWidth="1"/>
    <col min="10162" max="10166" width="9" style="205" hidden="1" customWidth="1"/>
    <col min="10167" max="10167" width="12.28515625" style="205" customWidth="1"/>
    <col min="10168" max="10168" width="13.42578125" style="205" customWidth="1"/>
    <col min="10169" max="10169" width="15.7109375" style="205" customWidth="1"/>
    <col min="10170" max="10412" width="9.28515625" style="205"/>
    <col min="10413" max="10413" width="4.42578125" style="205" customWidth="1"/>
    <col min="10414" max="10414" width="38.42578125" style="205" customWidth="1"/>
    <col min="10415" max="10415" width="13" style="205" customWidth="1"/>
    <col min="10416" max="10416" width="9" style="205" hidden="1" customWidth="1"/>
    <col min="10417" max="10417" width="13.28515625" style="205" customWidth="1"/>
    <col min="10418" max="10422" width="9" style="205" hidden="1" customWidth="1"/>
    <col min="10423" max="10423" width="12.28515625" style="205" customWidth="1"/>
    <col min="10424" max="10424" width="13.42578125" style="205" customWidth="1"/>
    <col min="10425" max="10425" width="15.7109375" style="205" customWidth="1"/>
    <col min="10426" max="10668" width="9.28515625" style="205"/>
    <col min="10669" max="10669" width="4.42578125" style="205" customWidth="1"/>
    <col min="10670" max="10670" width="38.42578125" style="205" customWidth="1"/>
    <col min="10671" max="10671" width="13" style="205" customWidth="1"/>
    <col min="10672" max="10672" width="9" style="205" hidden="1" customWidth="1"/>
    <col min="10673" max="10673" width="13.28515625" style="205" customWidth="1"/>
    <col min="10674" max="10678" width="9" style="205" hidden="1" customWidth="1"/>
    <col min="10679" max="10679" width="12.28515625" style="205" customWidth="1"/>
    <col min="10680" max="10680" width="13.42578125" style="205" customWidth="1"/>
    <col min="10681" max="10681" width="15.7109375" style="205" customWidth="1"/>
    <col min="10682" max="10924" width="9.28515625" style="205"/>
    <col min="10925" max="10925" width="4.42578125" style="205" customWidth="1"/>
    <col min="10926" max="10926" width="38.42578125" style="205" customWidth="1"/>
    <col min="10927" max="10927" width="13" style="205" customWidth="1"/>
    <col min="10928" max="10928" width="9" style="205" hidden="1" customWidth="1"/>
    <col min="10929" max="10929" width="13.28515625" style="205" customWidth="1"/>
    <col min="10930" max="10934" width="9" style="205" hidden="1" customWidth="1"/>
    <col min="10935" max="10935" width="12.28515625" style="205" customWidth="1"/>
    <col min="10936" max="10936" width="13.42578125" style="205" customWidth="1"/>
    <col min="10937" max="10937" width="15.7109375" style="205" customWidth="1"/>
    <col min="10938" max="11180" width="9.28515625" style="205"/>
    <col min="11181" max="11181" width="4.42578125" style="205" customWidth="1"/>
    <col min="11182" max="11182" width="38.42578125" style="205" customWidth="1"/>
    <col min="11183" max="11183" width="13" style="205" customWidth="1"/>
    <col min="11184" max="11184" width="9" style="205" hidden="1" customWidth="1"/>
    <col min="11185" max="11185" width="13.28515625" style="205" customWidth="1"/>
    <col min="11186" max="11190" width="9" style="205" hidden="1" customWidth="1"/>
    <col min="11191" max="11191" width="12.28515625" style="205" customWidth="1"/>
    <col min="11192" max="11192" width="13.42578125" style="205" customWidth="1"/>
    <col min="11193" max="11193" width="15.7109375" style="205" customWidth="1"/>
    <col min="11194" max="11436" width="9.28515625" style="205"/>
    <col min="11437" max="11437" width="4.42578125" style="205" customWidth="1"/>
    <col min="11438" max="11438" width="38.42578125" style="205" customWidth="1"/>
    <col min="11439" max="11439" width="13" style="205" customWidth="1"/>
    <col min="11440" max="11440" width="9" style="205" hidden="1" customWidth="1"/>
    <col min="11441" max="11441" width="13.28515625" style="205" customWidth="1"/>
    <col min="11442" max="11446" width="9" style="205" hidden="1" customWidth="1"/>
    <col min="11447" max="11447" width="12.28515625" style="205" customWidth="1"/>
    <col min="11448" max="11448" width="13.42578125" style="205" customWidth="1"/>
    <col min="11449" max="11449" width="15.7109375" style="205" customWidth="1"/>
    <col min="11450" max="11692" width="9.28515625" style="205"/>
    <col min="11693" max="11693" width="4.42578125" style="205" customWidth="1"/>
    <col min="11694" max="11694" width="38.42578125" style="205" customWidth="1"/>
    <col min="11695" max="11695" width="13" style="205" customWidth="1"/>
    <col min="11696" max="11696" width="9" style="205" hidden="1" customWidth="1"/>
    <col min="11697" max="11697" width="13.28515625" style="205" customWidth="1"/>
    <col min="11698" max="11702" width="9" style="205" hidden="1" customWidth="1"/>
    <col min="11703" max="11703" width="12.28515625" style="205" customWidth="1"/>
    <col min="11704" max="11704" width="13.42578125" style="205" customWidth="1"/>
    <col min="11705" max="11705" width="15.7109375" style="205" customWidth="1"/>
    <col min="11706" max="11948" width="9.28515625" style="205"/>
    <col min="11949" max="11949" width="4.42578125" style="205" customWidth="1"/>
    <col min="11950" max="11950" width="38.42578125" style="205" customWidth="1"/>
    <col min="11951" max="11951" width="13" style="205" customWidth="1"/>
    <col min="11952" max="11952" width="9" style="205" hidden="1" customWidth="1"/>
    <col min="11953" max="11953" width="13.28515625" style="205" customWidth="1"/>
    <col min="11954" max="11958" width="9" style="205" hidden="1" customWidth="1"/>
    <col min="11959" max="11959" width="12.28515625" style="205" customWidth="1"/>
    <col min="11960" max="11960" width="13.42578125" style="205" customWidth="1"/>
    <col min="11961" max="11961" width="15.7109375" style="205" customWidth="1"/>
    <col min="11962" max="12204" width="9.28515625" style="205"/>
    <col min="12205" max="12205" width="4.42578125" style="205" customWidth="1"/>
    <col min="12206" max="12206" width="38.42578125" style="205" customWidth="1"/>
    <col min="12207" max="12207" width="13" style="205" customWidth="1"/>
    <col min="12208" max="12208" width="9" style="205" hidden="1" customWidth="1"/>
    <col min="12209" max="12209" width="13.28515625" style="205" customWidth="1"/>
    <col min="12210" max="12214" width="9" style="205" hidden="1" customWidth="1"/>
    <col min="12215" max="12215" width="12.28515625" style="205" customWidth="1"/>
    <col min="12216" max="12216" width="13.42578125" style="205" customWidth="1"/>
    <col min="12217" max="12217" width="15.7109375" style="205" customWidth="1"/>
    <col min="12218" max="12460" width="9.28515625" style="205"/>
    <col min="12461" max="12461" width="4.42578125" style="205" customWidth="1"/>
    <col min="12462" max="12462" width="38.42578125" style="205" customWidth="1"/>
    <col min="12463" max="12463" width="13" style="205" customWidth="1"/>
    <col min="12464" max="12464" width="9" style="205" hidden="1" customWidth="1"/>
    <col min="12465" max="12465" width="13.28515625" style="205" customWidth="1"/>
    <col min="12466" max="12470" width="9" style="205" hidden="1" customWidth="1"/>
    <col min="12471" max="12471" width="12.28515625" style="205" customWidth="1"/>
    <col min="12472" max="12472" width="13.42578125" style="205" customWidth="1"/>
    <col min="12473" max="12473" width="15.7109375" style="205" customWidth="1"/>
    <col min="12474" max="12716" width="9.28515625" style="205"/>
    <col min="12717" max="12717" width="4.42578125" style="205" customWidth="1"/>
    <col min="12718" max="12718" width="38.42578125" style="205" customWidth="1"/>
    <col min="12719" max="12719" width="13" style="205" customWidth="1"/>
    <col min="12720" max="12720" width="9" style="205" hidden="1" customWidth="1"/>
    <col min="12721" max="12721" width="13.28515625" style="205" customWidth="1"/>
    <col min="12722" max="12726" width="9" style="205" hidden="1" customWidth="1"/>
    <col min="12727" max="12727" width="12.28515625" style="205" customWidth="1"/>
    <col min="12728" max="12728" width="13.42578125" style="205" customWidth="1"/>
    <col min="12729" max="12729" width="15.7109375" style="205" customWidth="1"/>
    <col min="12730" max="12972" width="9.28515625" style="205"/>
    <col min="12973" max="12973" width="4.42578125" style="205" customWidth="1"/>
    <col min="12974" max="12974" width="38.42578125" style="205" customWidth="1"/>
    <col min="12975" max="12975" width="13" style="205" customWidth="1"/>
    <col min="12976" max="12976" width="9" style="205" hidden="1" customWidth="1"/>
    <col min="12977" max="12977" width="13.28515625" style="205" customWidth="1"/>
    <col min="12978" max="12982" width="9" style="205" hidden="1" customWidth="1"/>
    <col min="12983" max="12983" width="12.28515625" style="205" customWidth="1"/>
    <col min="12984" max="12984" width="13.42578125" style="205" customWidth="1"/>
    <col min="12985" max="12985" width="15.7109375" style="205" customWidth="1"/>
    <col min="12986" max="13228" width="9.28515625" style="205"/>
    <col min="13229" max="13229" width="4.42578125" style="205" customWidth="1"/>
    <col min="13230" max="13230" width="38.42578125" style="205" customWidth="1"/>
    <col min="13231" max="13231" width="13" style="205" customWidth="1"/>
    <col min="13232" max="13232" width="9" style="205" hidden="1" customWidth="1"/>
    <col min="13233" max="13233" width="13.28515625" style="205" customWidth="1"/>
    <col min="13234" max="13238" width="9" style="205" hidden="1" customWidth="1"/>
    <col min="13239" max="13239" width="12.28515625" style="205" customWidth="1"/>
    <col min="13240" max="13240" width="13.42578125" style="205" customWidth="1"/>
    <col min="13241" max="13241" width="15.7109375" style="205" customWidth="1"/>
    <col min="13242" max="13484" width="9.28515625" style="205"/>
    <col min="13485" max="13485" width="4.42578125" style="205" customWidth="1"/>
    <col min="13486" max="13486" width="38.42578125" style="205" customWidth="1"/>
    <col min="13487" max="13487" width="13" style="205" customWidth="1"/>
    <col min="13488" max="13488" width="9" style="205" hidden="1" customWidth="1"/>
    <col min="13489" max="13489" width="13.28515625" style="205" customWidth="1"/>
    <col min="13490" max="13494" width="9" style="205" hidden="1" customWidth="1"/>
    <col min="13495" max="13495" width="12.28515625" style="205" customWidth="1"/>
    <col min="13496" max="13496" width="13.42578125" style="205" customWidth="1"/>
    <col min="13497" max="13497" width="15.7109375" style="205" customWidth="1"/>
    <col min="13498" max="13740" width="9.28515625" style="205"/>
    <col min="13741" max="13741" width="4.42578125" style="205" customWidth="1"/>
    <col min="13742" max="13742" width="38.42578125" style="205" customWidth="1"/>
    <col min="13743" max="13743" width="13" style="205" customWidth="1"/>
    <col min="13744" max="13744" width="9" style="205" hidden="1" customWidth="1"/>
    <col min="13745" max="13745" width="13.28515625" style="205" customWidth="1"/>
    <col min="13746" max="13750" width="9" style="205" hidden="1" customWidth="1"/>
    <col min="13751" max="13751" width="12.28515625" style="205" customWidth="1"/>
    <col min="13752" max="13752" width="13.42578125" style="205" customWidth="1"/>
    <col min="13753" max="13753" width="15.7109375" style="205" customWidth="1"/>
    <col min="13754" max="13996" width="9.28515625" style="205"/>
    <col min="13997" max="13997" width="4.42578125" style="205" customWidth="1"/>
    <col min="13998" max="13998" width="38.42578125" style="205" customWidth="1"/>
    <col min="13999" max="13999" width="13" style="205" customWidth="1"/>
    <col min="14000" max="14000" width="9" style="205" hidden="1" customWidth="1"/>
    <col min="14001" max="14001" width="13.28515625" style="205" customWidth="1"/>
    <col min="14002" max="14006" width="9" style="205" hidden="1" customWidth="1"/>
    <col min="14007" max="14007" width="12.28515625" style="205" customWidth="1"/>
    <col min="14008" max="14008" width="13.42578125" style="205" customWidth="1"/>
    <col min="14009" max="14009" width="15.7109375" style="205" customWidth="1"/>
    <col min="14010" max="14252" width="9.28515625" style="205"/>
    <col min="14253" max="14253" width="4.42578125" style="205" customWidth="1"/>
    <col min="14254" max="14254" width="38.42578125" style="205" customWidth="1"/>
    <col min="14255" max="14255" width="13" style="205" customWidth="1"/>
    <col min="14256" max="14256" width="9" style="205" hidden="1" customWidth="1"/>
    <col min="14257" max="14257" width="13.28515625" style="205" customWidth="1"/>
    <col min="14258" max="14262" width="9" style="205" hidden="1" customWidth="1"/>
    <col min="14263" max="14263" width="12.28515625" style="205" customWidth="1"/>
    <col min="14264" max="14264" width="13.42578125" style="205" customWidth="1"/>
    <col min="14265" max="14265" width="15.7109375" style="205" customWidth="1"/>
    <col min="14266" max="14508" width="9.28515625" style="205"/>
    <col min="14509" max="14509" width="4.42578125" style="205" customWidth="1"/>
    <col min="14510" max="14510" width="38.42578125" style="205" customWidth="1"/>
    <col min="14511" max="14511" width="13" style="205" customWidth="1"/>
    <col min="14512" max="14512" width="9" style="205" hidden="1" customWidth="1"/>
    <col min="14513" max="14513" width="13.28515625" style="205" customWidth="1"/>
    <col min="14514" max="14518" width="9" style="205" hidden="1" customWidth="1"/>
    <col min="14519" max="14519" width="12.28515625" style="205" customWidth="1"/>
    <col min="14520" max="14520" width="13.42578125" style="205" customWidth="1"/>
    <col min="14521" max="14521" width="15.7109375" style="205" customWidth="1"/>
    <col min="14522" max="14764" width="9.28515625" style="205"/>
    <col min="14765" max="14765" width="4.42578125" style="205" customWidth="1"/>
    <col min="14766" max="14766" width="38.42578125" style="205" customWidth="1"/>
    <col min="14767" max="14767" width="13" style="205" customWidth="1"/>
    <col min="14768" max="14768" width="9" style="205" hidden="1" customWidth="1"/>
    <col min="14769" max="14769" width="13.28515625" style="205" customWidth="1"/>
    <col min="14770" max="14774" width="9" style="205" hidden="1" customWidth="1"/>
    <col min="14775" max="14775" width="12.28515625" style="205" customWidth="1"/>
    <col min="14776" max="14776" width="13.42578125" style="205" customWidth="1"/>
    <col min="14777" max="14777" width="15.7109375" style="205" customWidth="1"/>
    <col min="14778" max="15020" width="9.28515625" style="205"/>
    <col min="15021" max="15021" width="4.42578125" style="205" customWidth="1"/>
    <col min="15022" max="15022" width="38.42578125" style="205" customWidth="1"/>
    <col min="15023" max="15023" width="13" style="205" customWidth="1"/>
    <col min="15024" max="15024" width="9" style="205" hidden="1" customWidth="1"/>
    <col min="15025" max="15025" width="13.28515625" style="205" customWidth="1"/>
    <col min="15026" max="15030" width="9" style="205" hidden="1" customWidth="1"/>
    <col min="15031" max="15031" width="12.28515625" style="205" customWidth="1"/>
    <col min="15032" max="15032" width="13.42578125" style="205" customWidth="1"/>
    <col min="15033" max="15033" width="15.7109375" style="205" customWidth="1"/>
    <col min="15034" max="15276" width="9.28515625" style="205"/>
    <col min="15277" max="15277" width="4.42578125" style="205" customWidth="1"/>
    <col min="15278" max="15278" width="38.42578125" style="205" customWidth="1"/>
    <col min="15279" max="15279" width="13" style="205" customWidth="1"/>
    <col min="15280" max="15280" width="9" style="205" hidden="1" customWidth="1"/>
    <col min="15281" max="15281" width="13.28515625" style="205" customWidth="1"/>
    <col min="15282" max="15286" width="9" style="205" hidden="1" customWidth="1"/>
    <col min="15287" max="15287" width="12.28515625" style="205" customWidth="1"/>
    <col min="15288" max="15288" width="13.42578125" style="205" customWidth="1"/>
    <col min="15289" max="15289" width="15.7109375" style="205" customWidth="1"/>
    <col min="15290" max="15532" width="9.28515625" style="205"/>
    <col min="15533" max="15533" width="4.42578125" style="205" customWidth="1"/>
    <col min="15534" max="15534" width="38.42578125" style="205" customWidth="1"/>
    <col min="15535" max="15535" width="13" style="205" customWidth="1"/>
    <col min="15536" max="15536" width="9" style="205" hidden="1" customWidth="1"/>
    <col min="15537" max="15537" width="13.28515625" style="205" customWidth="1"/>
    <col min="15538" max="15542" width="9" style="205" hidden="1" customWidth="1"/>
    <col min="15543" max="15543" width="12.28515625" style="205" customWidth="1"/>
    <col min="15544" max="15544" width="13.42578125" style="205" customWidth="1"/>
    <col min="15545" max="15545" width="15.7109375" style="205" customWidth="1"/>
    <col min="15546" max="15788" width="9.28515625" style="205"/>
    <col min="15789" max="15789" width="4.42578125" style="205" customWidth="1"/>
    <col min="15790" max="15790" width="38.42578125" style="205" customWidth="1"/>
    <col min="15791" max="15791" width="13" style="205" customWidth="1"/>
    <col min="15792" max="15792" width="9" style="205" hidden="1" customWidth="1"/>
    <col min="15793" max="15793" width="13.28515625" style="205" customWidth="1"/>
    <col min="15794" max="15798" width="9" style="205" hidden="1" customWidth="1"/>
    <col min="15799" max="15799" width="12.28515625" style="205" customWidth="1"/>
    <col min="15800" max="15800" width="13.42578125" style="205" customWidth="1"/>
    <col min="15801" max="15801" width="15.7109375" style="205" customWidth="1"/>
    <col min="15802" max="16044" width="9.28515625" style="205"/>
    <col min="16045" max="16045" width="4.42578125" style="205" customWidth="1"/>
    <col min="16046" max="16046" width="38.42578125" style="205" customWidth="1"/>
    <col min="16047" max="16047" width="13" style="205" customWidth="1"/>
    <col min="16048" max="16048" width="9" style="205" hidden="1" customWidth="1"/>
    <col min="16049" max="16049" width="13.28515625" style="205" customWidth="1"/>
    <col min="16050" max="16054" width="9" style="205" hidden="1" customWidth="1"/>
    <col min="16055" max="16055" width="12.28515625" style="205" customWidth="1"/>
    <col min="16056" max="16056" width="13.42578125" style="205" customWidth="1"/>
    <col min="16057" max="16057" width="15.7109375" style="205" customWidth="1"/>
    <col min="16058" max="16384" width="9.28515625" style="205"/>
  </cols>
  <sheetData>
    <row r="1" spans="1:7" ht="47.25" customHeight="1">
      <c r="A1" s="390" t="s">
        <v>0</v>
      </c>
      <c r="B1" s="390"/>
      <c r="C1" s="390"/>
      <c r="D1" s="390"/>
    </row>
    <row r="2" spans="1:7">
      <c r="A2" s="206"/>
      <c r="B2" s="207"/>
      <c r="C2" s="208"/>
      <c r="D2" s="208"/>
    </row>
    <row r="3" spans="1:7" s="200" customFormat="1" ht="30.75" customHeight="1">
      <c r="A3" s="391" t="s">
        <v>1</v>
      </c>
      <c r="B3" s="393" t="s">
        <v>2</v>
      </c>
      <c r="C3" s="393" t="s">
        <v>3</v>
      </c>
      <c r="D3" s="393" t="s">
        <v>4</v>
      </c>
    </row>
    <row r="4" spans="1:7" s="200" customFormat="1" ht="36.75" customHeight="1">
      <c r="A4" s="392"/>
      <c r="B4" s="394"/>
      <c r="C4" s="394"/>
      <c r="D4" s="394"/>
    </row>
    <row r="5" spans="1:7" s="200" customFormat="1" ht="18" customHeight="1">
      <c r="A5" s="209">
        <v>1</v>
      </c>
      <c r="B5" s="210">
        <v>2</v>
      </c>
      <c r="C5" s="210">
        <v>3</v>
      </c>
      <c r="D5" s="210">
        <v>11</v>
      </c>
    </row>
    <row r="6" spans="1:7" s="200" customFormat="1" ht="23.25" customHeight="1">
      <c r="A6" s="211" t="s">
        <v>5</v>
      </c>
      <c r="B6" s="212" t="s">
        <v>6</v>
      </c>
      <c r="C6" s="213"/>
      <c r="D6" s="214"/>
    </row>
    <row r="7" spans="1:7" s="66" customFormat="1" ht="16.5">
      <c r="A7" s="215">
        <v>1</v>
      </c>
      <c r="B7" s="216" t="s">
        <v>7</v>
      </c>
      <c r="C7" s="215"/>
      <c r="D7" s="217"/>
    </row>
    <row r="8" spans="1:7" s="201" customFormat="1" ht="22.5" customHeight="1">
      <c r="A8" s="218" t="s">
        <v>8</v>
      </c>
      <c r="B8" s="219" t="s">
        <v>9</v>
      </c>
      <c r="C8" s="218"/>
      <c r="D8" s="220">
        <f>SUM(D9:D12)</f>
        <v>19400</v>
      </c>
    </row>
    <row r="9" spans="1:7" s="66" customFormat="1" ht="22.5" customHeight="1">
      <c r="A9" s="215" t="s">
        <v>10</v>
      </c>
      <c r="B9" s="216" t="s">
        <v>11</v>
      </c>
      <c r="C9" s="215" t="s">
        <v>12</v>
      </c>
      <c r="D9" s="217">
        <v>3990</v>
      </c>
      <c r="E9" s="221"/>
    </row>
    <row r="10" spans="1:7" s="66" customFormat="1" ht="22.5" customHeight="1">
      <c r="A10" s="215" t="s">
        <v>10</v>
      </c>
      <c r="B10" s="216" t="s">
        <v>13</v>
      </c>
      <c r="C10" s="215" t="s">
        <v>12</v>
      </c>
      <c r="D10" s="217">
        <v>5610</v>
      </c>
      <c r="E10" s="221"/>
    </row>
    <row r="11" spans="1:7" s="66" customFormat="1" ht="22.5" customHeight="1">
      <c r="A11" s="215" t="s">
        <v>10</v>
      </c>
      <c r="B11" s="216" t="s">
        <v>14</v>
      </c>
      <c r="C11" s="215" t="s">
        <v>12</v>
      </c>
      <c r="D11" s="217">
        <v>8200</v>
      </c>
      <c r="E11" s="221"/>
    </row>
    <row r="12" spans="1:7" s="66" customFormat="1" ht="22.5" customHeight="1">
      <c r="A12" s="215" t="s">
        <v>10</v>
      </c>
      <c r="B12" s="216" t="s">
        <v>15</v>
      </c>
      <c r="C12" s="215" t="s">
        <v>12</v>
      </c>
      <c r="D12" s="217">
        <v>1600</v>
      </c>
      <c r="E12" s="221"/>
    </row>
    <row r="13" spans="1:7" s="201" customFormat="1" ht="22.5" customHeight="1">
      <c r="A13" s="222" t="s">
        <v>8</v>
      </c>
      <c r="B13" s="219" t="s">
        <v>16</v>
      </c>
      <c r="C13" s="218" t="s">
        <v>12</v>
      </c>
      <c r="D13" s="223">
        <f>SUM(D14:D17)</f>
        <v>34100</v>
      </c>
      <c r="G13" s="224"/>
    </row>
    <row r="14" spans="1:7" s="66" customFormat="1" ht="22.5" customHeight="1">
      <c r="A14" s="215" t="s">
        <v>10</v>
      </c>
      <c r="B14" s="216" t="s">
        <v>17</v>
      </c>
      <c r="C14" s="225" t="s">
        <v>18</v>
      </c>
      <c r="D14" s="217">
        <v>6500</v>
      </c>
    </row>
    <row r="15" spans="1:7" s="66" customFormat="1" ht="22.5" customHeight="1">
      <c r="A15" s="215" t="s">
        <v>10</v>
      </c>
      <c r="B15" s="216" t="s">
        <v>19</v>
      </c>
      <c r="C15" s="225" t="s">
        <v>18</v>
      </c>
      <c r="D15" s="217">
        <v>10660</v>
      </c>
    </row>
    <row r="16" spans="1:7" s="66" customFormat="1" ht="22.5" customHeight="1">
      <c r="A16" s="215" t="s">
        <v>10</v>
      </c>
      <c r="B16" s="216" t="s">
        <v>14</v>
      </c>
      <c r="C16" s="225" t="s">
        <v>18</v>
      </c>
      <c r="D16" s="217">
        <v>14150</v>
      </c>
      <c r="E16" s="226"/>
      <c r="G16" s="226"/>
    </row>
    <row r="17" spans="1:7" s="66" customFormat="1" ht="22.5" customHeight="1">
      <c r="A17" s="215" t="s">
        <v>10</v>
      </c>
      <c r="B17" s="216" t="s">
        <v>15</v>
      </c>
      <c r="C17" s="225" t="s">
        <v>18</v>
      </c>
      <c r="D17" s="217">
        <v>2790</v>
      </c>
      <c r="E17" s="226"/>
      <c r="G17" s="226"/>
    </row>
    <row r="18" spans="1:7" s="66" customFormat="1" ht="16.5">
      <c r="A18" s="215">
        <v>2</v>
      </c>
      <c r="B18" s="216" t="s">
        <v>20</v>
      </c>
      <c r="C18" s="215" t="s">
        <v>21</v>
      </c>
      <c r="D18" s="227" t="s">
        <v>22</v>
      </c>
      <c r="E18" s="226"/>
      <c r="G18" s="226"/>
    </row>
    <row r="19" spans="1:7" s="66" customFormat="1" ht="24.75" customHeight="1">
      <c r="A19" s="215">
        <v>3</v>
      </c>
      <c r="B19" s="216" t="s">
        <v>23</v>
      </c>
      <c r="C19" s="215" t="s">
        <v>24</v>
      </c>
      <c r="D19" s="227" t="s">
        <v>25</v>
      </c>
      <c r="E19" s="226"/>
      <c r="G19" s="226"/>
    </row>
    <row r="20" spans="1:7" s="66" customFormat="1" ht="22.5" customHeight="1">
      <c r="A20" s="228">
        <v>4</v>
      </c>
      <c r="B20" s="216" t="s">
        <v>26</v>
      </c>
      <c r="C20" s="215"/>
      <c r="D20" s="229">
        <v>100</v>
      </c>
      <c r="E20" s="226"/>
      <c r="G20" s="226"/>
    </row>
    <row r="21" spans="1:7" s="66" customFormat="1" ht="22.5" customHeight="1">
      <c r="A21" s="215" t="s">
        <v>10</v>
      </c>
      <c r="B21" s="314" t="s">
        <v>27</v>
      </c>
      <c r="C21" s="215" t="s">
        <v>24</v>
      </c>
      <c r="D21" s="315" t="s">
        <v>28</v>
      </c>
    </row>
    <row r="22" spans="1:7" s="66" customFormat="1" ht="22.5" customHeight="1">
      <c r="A22" s="215" t="s">
        <v>10</v>
      </c>
      <c r="B22" s="314" t="s">
        <v>13</v>
      </c>
      <c r="C22" s="215" t="s">
        <v>24</v>
      </c>
      <c r="D22" s="315" t="s">
        <v>29</v>
      </c>
    </row>
    <row r="23" spans="1:7" s="66" customFormat="1" ht="22.5" customHeight="1">
      <c r="A23" s="215" t="s">
        <v>10</v>
      </c>
      <c r="B23" s="314" t="s">
        <v>14</v>
      </c>
      <c r="C23" s="215" t="s">
        <v>24</v>
      </c>
      <c r="D23" s="315" t="s">
        <v>30</v>
      </c>
    </row>
    <row r="24" spans="1:7" s="66" customFormat="1" ht="22.5" customHeight="1">
      <c r="A24" s="215" t="s">
        <v>10</v>
      </c>
      <c r="B24" s="314" t="s">
        <v>31</v>
      </c>
      <c r="C24" s="215" t="s">
        <v>24</v>
      </c>
      <c r="D24" s="315" t="s">
        <v>32</v>
      </c>
    </row>
    <row r="25" spans="1:7" s="66" customFormat="1" ht="22.5" customHeight="1">
      <c r="A25" s="230">
        <v>5</v>
      </c>
      <c r="B25" s="231" t="s">
        <v>33</v>
      </c>
      <c r="C25" s="230"/>
      <c r="D25" s="227"/>
    </row>
    <row r="26" spans="1:7" s="66" customFormat="1" ht="22.5" customHeight="1">
      <c r="A26" s="232" t="s">
        <v>34</v>
      </c>
      <c r="B26" s="233" t="s">
        <v>35</v>
      </c>
      <c r="C26" s="232"/>
      <c r="D26" s="227"/>
    </row>
    <row r="27" spans="1:7" s="66" customFormat="1" ht="22.5" customHeight="1">
      <c r="A27" s="232" t="s">
        <v>36</v>
      </c>
      <c r="B27" s="233" t="s">
        <v>37</v>
      </c>
      <c r="C27" s="232"/>
      <c r="D27" s="227"/>
    </row>
    <row r="28" spans="1:7" s="66" customFormat="1" ht="22.5" customHeight="1">
      <c r="A28" s="232" t="s">
        <v>10</v>
      </c>
      <c r="B28" s="234" t="s">
        <v>38</v>
      </c>
      <c r="C28" s="235" t="s">
        <v>39</v>
      </c>
      <c r="D28" s="217">
        <v>22648</v>
      </c>
    </row>
    <row r="29" spans="1:7" s="66" customFormat="1" ht="22.5" hidden="1" customHeight="1">
      <c r="A29" s="235" t="s">
        <v>40</v>
      </c>
      <c r="B29" s="236" t="s">
        <v>41</v>
      </c>
      <c r="C29" s="235" t="s">
        <v>42</v>
      </c>
      <c r="D29" s="217">
        <v>7218</v>
      </c>
    </row>
    <row r="30" spans="1:7" s="66" customFormat="1" ht="22.5" hidden="1" customHeight="1">
      <c r="A30" s="235" t="s">
        <v>40</v>
      </c>
      <c r="B30" s="236" t="s">
        <v>43</v>
      </c>
      <c r="C30" s="235" t="s">
        <v>42</v>
      </c>
      <c r="D30" s="217">
        <v>15430</v>
      </c>
    </row>
    <row r="31" spans="1:7" s="66" customFormat="1" ht="22.5" customHeight="1">
      <c r="A31" s="235" t="s">
        <v>10</v>
      </c>
      <c r="B31" s="234" t="s">
        <v>44</v>
      </c>
      <c r="C31" s="235" t="s">
        <v>39</v>
      </c>
      <c r="D31" s="217">
        <v>28934</v>
      </c>
    </row>
    <row r="32" spans="1:7" s="66" customFormat="1" ht="22.5" hidden="1" customHeight="1">
      <c r="A32" s="235" t="s">
        <v>40</v>
      </c>
      <c r="B32" s="316" t="s">
        <v>45</v>
      </c>
      <c r="C32" s="235" t="s">
        <v>42</v>
      </c>
      <c r="D32" s="217">
        <v>87</v>
      </c>
    </row>
    <row r="33" spans="1:4" s="66" customFormat="1" ht="22.5" hidden="1" customHeight="1">
      <c r="A33" s="235" t="s">
        <v>40</v>
      </c>
      <c r="B33" s="316" t="s">
        <v>46</v>
      </c>
      <c r="C33" s="235" t="s">
        <v>42</v>
      </c>
      <c r="D33" s="217">
        <v>25061</v>
      </c>
    </row>
    <row r="34" spans="1:4" s="66" customFormat="1" ht="22.5" customHeight="1">
      <c r="A34" s="235" t="s">
        <v>10</v>
      </c>
      <c r="B34" s="234" t="s">
        <v>47</v>
      </c>
      <c r="C34" s="235" t="s">
        <v>39</v>
      </c>
      <c r="D34" s="217">
        <v>76982</v>
      </c>
    </row>
    <row r="35" spans="1:4" s="66" customFormat="1" ht="22.5" hidden="1" customHeight="1">
      <c r="A35" s="235" t="s">
        <v>40</v>
      </c>
      <c r="B35" s="316" t="s">
        <v>45</v>
      </c>
      <c r="C35" s="235" t="s">
        <v>42</v>
      </c>
      <c r="D35" s="217"/>
    </row>
    <row r="36" spans="1:4" s="66" customFormat="1" ht="22.5" hidden="1" customHeight="1">
      <c r="A36" s="235" t="s">
        <v>40</v>
      </c>
      <c r="B36" s="316" t="s">
        <v>46</v>
      </c>
      <c r="C36" s="235" t="s">
        <v>42</v>
      </c>
      <c r="D36" s="217"/>
    </row>
    <row r="37" spans="1:4" s="66" customFormat="1" ht="22.5" customHeight="1">
      <c r="A37" s="235" t="s">
        <v>10</v>
      </c>
      <c r="B37" s="234" t="s">
        <v>48</v>
      </c>
      <c r="C37" s="235" t="s">
        <v>39</v>
      </c>
      <c r="D37" s="217">
        <v>38009</v>
      </c>
    </row>
    <row r="38" spans="1:4" s="66" customFormat="1" ht="22.5" customHeight="1">
      <c r="A38" s="235" t="s">
        <v>10</v>
      </c>
      <c r="B38" s="234" t="s">
        <v>49</v>
      </c>
      <c r="C38" s="235" t="s">
        <v>39</v>
      </c>
      <c r="D38" s="217">
        <v>954</v>
      </c>
    </row>
    <row r="39" spans="1:4" s="66" customFormat="1" ht="22.5" customHeight="1">
      <c r="A39" s="235" t="s">
        <v>10</v>
      </c>
      <c r="B39" s="234" t="s">
        <v>50</v>
      </c>
      <c r="C39" s="235" t="s">
        <v>39</v>
      </c>
      <c r="D39" s="217">
        <v>5035</v>
      </c>
    </row>
    <row r="40" spans="1:4" s="66" customFormat="1" ht="22.5" customHeight="1">
      <c r="A40" s="235" t="s">
        <v>10</v>
      </c>
      <c r="B40" s="314" t="s">
        <v>51</v>
      </c>
      <c r="C40" s="235" t="s">
        <v>39</v>
      </c>
      <c r="D40" s="217">
        <v>10475</v>
      </c>
    </row>
    <row r="41" spans="1:4" s="201" customFormat="1" ht="22.5" customHeight="1">
      <c r="A41" s="232"/>
      <c r="B41" s="317" t="s">
        <v>52</v>
      </c>
      <c r="C41" s="232" t="s">
        <v>42</v>
      </c>
      <c r="D41" s="220">
        <v>1100</v>
      </c>
    </row>
    <row r="42" spans="1:4" s="66" customFormat="1" ht="22.5" customHeight="1">
      <c r="A42" s="235" t="s">
        <v>10</v>
      </c>
      <c r="B42" s="314" t="s">
        <v>53</v>
      </c>
      <c r="C42" s="235" t="s">
        <v>39</v>
      </c>
      <c r="D42" s="217">
        <v>3363</v>
      </c>
    </row>
    <row r="43" spans="1:4" s="201" customFormat="1" ht="22.5" customHeight="1">
      <c r="A43" s="232"/>
      <c r="B43" s="317" t="s">
        <v>52</v>
      </c>
      <c r="C43" s="232" t="s">
        <v>42</v>
      </c>
      <c r="D43" s="237">
        <v>1000</v>
      </c>
    </row>
    <row r="44" spans="1:4" s="66" customFormat="1" ht="22.5" customHeight="1">
      <c r="A44" s="232" t="s">
        <v>54</v>
      </c>
      <c r="B44" s="233" t="s">
        <v>55</v>
      </c>
      <c r="C44" s="232"/>
      <c r="D44" s="227"/>
    </row>
    <row r="45" spans="1:4" s="66" customFormat="1" ht="22.5" customHeight="1">
      <c r="A45" s="235" t="s">
        <v>10</v>
      </c>
      <c r="B45" s="318" t="s">
        <v>56</v>
      </c>
      <c r="C45" s="235" t="s">
        <v>57</v>
      </c>
      <c r="D45" s="238">
        <v>121672</v>
      </c>
    </row>
    <row r="46" spans="1:4" s="66" customFormat="1" ht="22.5" hidden="1" customHeight="1">
      <c r="A46" s="235" t="s">
        <v>40</v>
      </c>
      <c r="B46" s="316" t="s">
        <v>58</v>
      </c>
      <c r="C46" s="235" t="s">
        <v>42</v>
      </c>
      <c r="D46" s="239"/>
    </row>
    <row r="47" spans="1:4" s="66" customFormat="1" ht="22.5" hidden="1" customHeight="1">
      <c r="A47" s="235" t="s">
        <v>40</v>
      </c>
      <c r="B47" s="316" t="s">
        <v>50</v>
      </c>
      <c r="C47" s="235" t="s">
        <v>42</v>
      </c>
      <c r="D47" s="239"/>
    </row>
    <row r="48" spans="1:4" s="66" customFormat="1" ht="22.5" customHeight="1">
      <c r="A48" s="235" t="s">
        <v>10</v>
      </c>
      <c r="B48" s="318" t="s">
        <v>59</v>
      </c>
      <c r="C48" s="240" t="s">
        <v>57</v>
      </c>
      <c r="D48" s="217">
        <v>69552</v>
      </c>
    </row>
    <row r="49" spans="1:4" s="66" customFormat="1" ht="22.5" customHeight="1">
      <c r="A49" s="235" t="s">
        <v>10</v>
      </c>
      <c r="B49" s="318" t="s">
        <v>60</v>
      </c>
      <c r="C49" s="235" t="s">
        <v>42</v>
      </c>
      <c r="D49" s="217">
        <v>100635</v>
      </c>
    </row>
    <row r="50" spans="1:4" s="66" customFormat="1" ht="22.5" customHeight="1">
      <c r="A50" s="235" t="s">
        <v>10</v>
      </c>
      <c r="B50" s="318" t="s">
        <v>48</v>
      </c>
      <c r="C50" s="235" t="s">
        <v>42</v>
      </c>
      <c r="D50" s="217">
        <v>604621</v>
      </c>
    </row>
    <row r="51" spans="1:4" s="66" customFormat="1" ht="22.5" customHeight="1">
      <c r="A51" s="235" t="s">
        <v>10</v>
      </c>
      <c r="B51" s="318" t="s">
        <v>61</v>
      </c>
      <c r="C51" s="235" t="s">
        <v>42</v>
      </c>
      <c r="D51" s="217">
        <v>54515</v>
      </c>
    </row>
    <row r="52" spans="1:4" s="66" customFormat="1" ht="22.5" customHeight="1">
      <c r="A52" s="232" t="s">
        <v>62</v>
      </c>
      <c r="B52" s="317" t="s">
        <v>63</v>
      </c>
      <c r="C52" s="232"/>
      <c r="D52" s="227"/>
    </row>
    <row r="53" spans="1:4" s="66" customFormat="1" ht="22.5" customHeight="1">
      <c r="A53" s="235" t="s">
        <v>10</v>
      </c>
      <c r="B53" s="314" t="s">
        <v>64</v>
      </c>
      <c r="C53" s="235" t="s">
        <v>39</v>
      </c>
      <c r="D53" s="217">
        <v>2240.6999999999998</v>
      </c>
    </row>
    <row r="54" spans="1:4" s="66" customFormat="1" ht="22.5" customHeight="1">
      <c r="A54" s="235"/>
      <c r="B54" s="317" t="s">
        <v>52</v>
      </c>
      <c r="C54" s="235" t="s">
        <v>42</v>
      </c>
      <c r="D54" s="220">
        <v>500</v>
      </c>
    </row>
    <row r="55" spans="1:4" s="66" customFormat="1" ht="22.5" customHeight="1">
      <c r="A55" s="235" t="s">
        <v>10</v>
      </c>
      <c r="B55" s="314" t="s">
        <v>65</v>
      </c>
      <c r="C55" s="235" t="s">
        <v>39</v>
      </c>
      <c r="D55" s="217">
        <v>5407</v>
      </c>
    </row>
    <row r="56" spans="1:4" s="66" customFormat="1" ht="22.5" customHeight="1">
      <c r="A56" s="235"/>
      <c r="B56" s="317" t="s">
        <v>52</v>
      </c>
      <c r="C56" s="235" t="s">
        <v>42</v>
      </c>
      <c r="D56" s="220">
        <v>900</v>
      </c>
    </row>
    <row r="57" spans="1:4" s="66" customFormat="1" ht="22.5" customHeight="1">
      <c r="A57" s="232" t="s">
        <v>66</v>
      </c>
      <c r="B57" s="233" t="s">
        <v>67</v>
      </c>
      <c r="C57" s="232"/>
      <c r="D57" s="227"/>
    </row>
    <row r="58" spans="1:4" s="66" customFormat="1" ht="22.5" customHeight="1">
      <c r="A58" s="232" t="s">
        <v>36</v>
      </c>
      <c r="B58" s="241" t="s">
        <v>68</v>
      </c>
      <c r="C58" s="230" t="s">
        <v>69</v>
      </c>
      <c r="D58" s="242">
        <f>SUM(D59:D61)</f>
        <v>277280</v>
      </c>
    </row>
    <row r="59" spans="1:4" s="66" customFormat="1" ht="22.5" customHeight="1">
      <c r="A59" s="230" t="s">
        <v>10</v>
      </c>
      <c r="B59" s="243" t="s">
        <v>70</v>
      </c>
      <c r="C59" s="230" t="s">
        <v>42</v>
      </c>
      <c r="D59" s="217">
        <v>24100</v>
      </c>
    </row>
    <row r="60" spans="1:4" s="66" customFormat="1" ht="22.5" customHeight="1">
      <c r="A60" s="230" t="s">
        <v>10</v>
      </c>
      <c r="B60" s="243" t="s">
        <v>71</v>
      </c>
      <c r="C60" s="230" t="s">
        <v>42</v>
      </c>
      <c r="D60" s="217">
        <v>85000</v>
      </c>
    </row>
    <row r="61" spans="1:4" s="66" customFormat="1" ht="22.5" customHeight="1">
      <c r="A61" s="230" t="s">
        <v>10</v>
      </c>
      <c r="B61" s="243" t="s">
        <v>72</v>
      </c>
      <c r="C61" s="230" t="s">
        <v>42</v>
      </c>
      <c r="D61" s="217">
        <v>168180</v>
      </c>
    </row>
    <row r="62" spans="1:4" s="66" customFormat="1" ht="22.5" customHeight="1">
      <c r="A62" s="244" t="s">
        <v>54</v>
      </c>
      <c r="B62" s="245" t="s">
        <v>73</v>
      </c>
      <c r="C62" s="244"/>
      <c r="D62" s="227"/>
    </row>
    <row r="63" spans="1:4" s="66" customFormat="1" ht="22.5" customHeight="1">
      <c r="A63" s="230" t="s">
        <v>10</v>
      </c>
      <c r="B63" s="319" t="s">
        <v>74</v>
      </c>
      <c r="C63" s="230" t="s">
        <v>57</v>
      </c>
      <c r="D63" s="217">
        <v>36750</v>
      </c>
    </row>
    <row r="64" spans="1:4" s="66" customFormat="1" ht="22.5" customHeight="1">
      <c r="A64" s="244"/>
      <c r="B64" s="245" t="s">
        <v>75</v>
      </c>
      <c r="C64" s="244" t="s">
        <v>57</v>
      </c>
      <c r="D64" s="220">
        <v>23100</v>
      </c>
    </row>
    <row r="65" spans="1:4" s="66" customFormat="1" ht="22.5" customHeight="1">
      <c r="A65" s="244" t="s">
        <v>76</v>
      </c>
      <c r="B65" s="246" t="s">
        <v>77</v>
      </c>
      <c r="C65" s="244"/>
      <c r="D65" s="247"/>
    </row>
    <row r="66" spans="1:4" s="66" customFormat="1" ht="22.5" customHeight="1">
      <c r="A66" s="244" t="s">
        <v>10</v>
      </c>
      <c r="B66" s="314" t="s">
        <v>78</v>
      </c>
      <c r="C66" s="215" t="s">
        <v>39</v>
      </c>
      <c r="D66" s="248">
        <v>4000</v>
      </c>
    </row>
    <row r="67" spans="1:4" s="66" customFormat="1" ht="21" customHeight="1">
      <c r="A67" s="244" t="s">
        <v>10</v>
      </c>
      <c r="B67" s="314" t="s">
        <v>79</v>
      </c>
      <c r="C67" s="215" t="s">
        <v>24</v>
      </c>
      <c r="D67" s="239">
        <v>63.12</v>
      </c>
    </row>
    <row r="68" spans="1:4" s="66" customFormat="1" ht="22.5" customHeight="1">
      <c r="A68" s="249" t="s">
        <v>80</v>
      </c>
      <c r="B68" s="250" t="s">
        <v>81</v>
      </c>
      <c r="C68" s="251"/>
      <c r="D68" s="227"/>
    </row>
    <row r="69" spans="1:4" s="66" customFormat="1" ht="22.5" customHeight="1">
      <c r="A69" s="252" t="s">
        <v>10</v>
      </c>
      <c r="B69" s="314" t="s">
        <v>82</v>
      </c>
      <c r="C69" s="320" t="s">
        <v>39</v>
      </c>
      <c r="D69" s="217">
        <v>850</v>
      </c>
    </row>
    <row r="70" spans="1:4" s="66" customFormat="1" ht="22.5" customHeight="1">
      <c r="A70" s="252" t="s">
        <v>10</v>
      </c>
      <c r="B70" s="314" t="s">
        <v>83</v>
      </c>
      <c r="C70" s="320" t="s">
        <v>57</v>
      </c>
      <c r="D70" s="217">
        <v>1868</v>
      </c>
    </row>
    <row r="71" spans="1:4" s="66" customFormat="1" ht="22.5" customHeight="1">
      <c r="A71" s="252" t="s">
        <v>10</v>
      </c>
      <c r="B71" s="314" t="s">
        <v>84</v>
      </c>
      <c r="C71" s="320" t="s">
        <v>57</v>
      </c>
      <c r="D71" s="217">
        <v>6469.6399000000001</v>
      </c>
    </row>
    <row r="72" spans="1:4" s="66" customFormat="1" ht="22.5" customHeight="1">
      <c r="A72" s="230">
        <v>6</v>
      </c>
      <c r="B72" s="231" t="s">
        <v>85</v>
      </c>
      <c r="C72" s="253"/>
      <c r="D72" s="227"/>
    </row>
    <row r="73" spans="1:4" s="66" customFormat="1" ht="22.5" customHeight="1">
      <c r="A73" s="252" t="s">
        <v>10</v>
      </c>
      <c r="B73" s="321" t="s">
        <v>86</v>
      </c>
      <c r="C73" s="255" t="s">
        <v>87</v>
      </c>
      <c r="D73" s="256">
        <v>500000</v>
      </c>
    </row>
    <row r="74" spans="1:4" s="66" customFormat="1" ht="22.5" customHeight="1">
      <c r="A74" s="252" t="s">
        <v>10</v>
      </c>
      <c r="B74" s="321" t="s">
        <v>88</v>
      </c>
      <c r="C74" s="255" t="s">
        <v>57</v>
      </c>
      <c r="D74" s="256">
        <v>320000</v>
      </c>
    </row>
    <row r="75" spans="1:4" s="66" customFormat="1" ht="22.5" customHeight="1">
      <c r="A75" s="252" t="s">
        <v>10</v>
      </c>
      <c r="B75" s="321" t="s">
        <v>89</v>
      </c>
      <c r="C75" s="255" t="s">
        <v>57</v>
      </c>
      <c r="D75" s="256">
        <v>13000</v>
      </c>
    </row>
    <row r="76" spans="1:4" s="66" customFormat="1" ht="22.5" customHeight="1">
      <c r="A76" s="252" t="s">
        <v>10</v>
      </c>
      <c r="B76" s="321" t="s">
        <v>90</v>
      </c>
      <c r="C76" s="255" t="s">
        <v>87</v>
      </c>
      <c r="D76" s="256">
        <v>43350</v>
      </c>
    </row>
    <row r="77" spans="1:4" s="66" customFormat="1" ht="22.5" customHeight="1">
      <c r="A77" s="252" t="s">
        <v>10</v>
      </c>
      <c r="B77" s="321" t="s">
        <v>91</v>
      </c>
      <c r="C77" s="255" t="s">
        <v>92</v>
      </c>
      <c r="D77" s="256">
        <v>4254</v>
      </c>
    </row>
    <row r="78" spans="1:4" s="66" customFormat="1" ht="22.5" customHeight="1">
      <c r="A78" s="252" t="s">
        <v>10</v>
      </c>
      <c r="B78" s="321" t="s">
        <v>93</v>
      </c>
      <c r="C78" s="255" t="s">
        <v>92</v>
      </c>
      <c r="D78" s="256">
        <v>478</v>
      </c>
    </row>
    <row r="79" spans="1:4" s="66" customFormat="1" ht="22.5" customHeight="1">
      <c r="A79" s="252" t="s">
        <v>10</v>
      </c>
      <c r="B79" s="321" t="s">
        <v>94</v>
      </c>
      <c r="C79" s="255" t="s">
        <v>95</v>
      </c>
      <c r="D79" s="256">
        <v>4000</v>
      </c>
    </row>
    <row r="80" spans="1:4" s="66" customFormat="1" ht="22.5" customHeight="1">
      <c r="A80" s="253">
        <v>7</v>
      </c>
      <c r="B80" s="257" t="s">
        <v>96</v>
      </c>
      <c r="C80" s="253" t="s">
        <v>12</v>
      </c>
      <c r="D80" s="258">
        <v>31481</v>
      </c>
    </row>
    <row r="81" spans="1:4" s="66" customFormat="1" ht="22.5" customHeight="1">
      <c r="A81" s="253">
        <v>8</v>
      </c>
      <c r="B81" s="257" t="s">
        <v>97</v>
      </c>
      <c r="C81" s="253"/>
      <c r="D81" s="227"/>
    </row>
    <row r="82" spans="1:4" s="66" customFormat="1" ht="22.5" customHeight="1">
      <c r="A82" s="255" t="s">
        <v>10</v>
      </c>
      <c r="B82" s="254" t="s">
        <v>98</v>
      </c>
      <c r="C82" s="253" t="s">
        <v>99</v>
      </c>
      <c r="D82" s="259">
        <v>1300000</v>
      </c>
    </row>
    <row r="83" spans="1:4" s="66" customFormat="1" ht="22.5" customHeight="1">
      <c r="A83" s="255" t="s">
        <v>40</v>
      </c>
      <c r="B83" s="260" t="s">
        <v>100</v>
      </c>
      <c r="C83" s="253" t="s">
        <v>42</v>
      </c>
      <c r="D83" s="259">
        <v>5000</v>
      </c>
    </row>
    <row r="84" spans="1:4" s="66" customFormat="1" ht="22.5" customHeight="1">
      <c r="A84" s="255" t="s">
        <v>40</v>
      </c>
      <c r="B84" s="260" t="s">
        <v>101</v>
      </c>
      <c r="C84" s="253" t="s">
        <v>42</v>
      </c>
      <c r="D84" s="259">
        <v>1295000</v>
      </c>
    </row>
    <row r="85" spans="1:4" s="66" customFormat="1" ht="22.5" customHeight="1">
      <c r="A85" s="255" t="s">
        <v>10</v>
      </c>
      <c r="B85" s="254" t="s">
        <v>102</v>
      </c>
      <c r="C85" s="253" t="s">
        <v>12</v>
      </c>
      <c r="D85" s="259">
        <v>320</v>
      </c>
    </row>
    <row r="86" spans="1:4" s="66" customFormat="1" ht="22.5" customHeight="1">
      <c r="A86" s="48">
        <v>9</v>
      </c>
      <c r="B86" s="50" t="s">
        <v>103</v>
      </c>
      <c r="C86" s="48" t="s">
        <v>104</v>
      </c>
      <c r="D86" s="217">
        <v>48</v>
      </c>
    </row>
    <row r="87" spans="1:4" s="66" customFormat="1" ht="21.75" customHeight="1">
      <c r="A87" s="48"/>
      <c r="B87" s="53" t="s">
        <v>105</v>
      </c>
      <c r="C87" s="48" t="s">
        <v>106</v>
      </c>
      <c r="D87" s="220">
        <v>5</v>
      </c>
    </row>
    <row r="88" spans="1:4" s="66" customFormat="1" ht="33">
      <c r="A88" s="48">
        <v>10</v>
      </c>
      <c r="B88" s="50" t="s">
        <v>107</v>
      </c>
      <c r="C88" s="48" t="s">
        <v>108</v>
      </c>
      <c r="D88" s="217">
        <v>3</v>
      </c>
    </row>
    <row r="89" spans="1:4" s="66" customFormat="1" ht="24.75" customHeight="1">
      <c r="A89" s="228">
        <v>11</v>
      </c>
      <c r="B89" s="216" t="s">
        <v>109</v>
      </c>
      <c r="C89" s="215" t="s">
        <v>12</v>
      </c>
      <c r="D89" s="261">
        <v>4500</v>
      </c>
    </row>
    <row r="90" spans="1:4" s="66" customFormat="1" ht="23.25" customHeight="1">
      <c r="A90" s="228">
        <v>12</v>
      </c>
      <c r="B90" s="216" t="s">
        <v>110</v>
      </c>
      <c r="C90" s="215" t="s">
        <v>12</v>
      </c>
      <c r="D90" s="262">
        <v>10886.897000000001</v>
      </c>
    </row>
    <row r="91" spans="1:4" s="66" customFormat="1" ht="21.75" customHeight="1">
      <c r="A91" s="263">
        <v>13</v>
      </c>
      <c r="B91" s="264" t="s">
        <v>111</v>
      </c>
      <c r="C91" s="263" t="s">
        <v>112</v>
      </c>
      <c r="D91" s="265">
        <v>290</v>
      </c>
    </row>
    <row r="92" spans="1:4" s="66" customFormat="1" ht="26.25" customHeight="1">
      <c r="A92" s="263">
        <v>14</v>
      </c>
      <c r="B92" s="264" t="s">
        <v>113</v>
      </c>
      <c r="C92" s="263" t="s">
        <v>112</v>
      </c>
      <c r="D92" s="266">
        <v>6.9</v>
      </c>
    </row>
    <row r="93" spans="1:4" s="66" customFormat="1" ht="25.5" customHeight="1">
      <c r="A93" s="215">
        <v>15</v>
      </c>
      <c r="B93" s="216" t="s">
        <v>114</v>
      </c>
      <c r="C93" s="215" t="s">
        <v>115</v>
      </c>
      <c r="D93" s="387" t="s">
        <v>116</v>
      </c>
    </row>
    <row r="94" spans="1:4" s="66" customFormat="1" ht="16.5">
      <c r="A94" s="228">
        <v>16</v>
      </c>
      <c r="B94" s="216" t="s">
        <v>117</v>
      </c>
      <c r="C94" s="215" t="s">
        <v>115</v>
      </c>
      <c r="D94" s="388"/>
    </row>
    <row r="95" spans="1:4" s="66" customFormat="1" ht="24.75" customHeight="1">
      <c r="A95" s="228">
        <v>17</v>
      </c>
      <c r="B95" s="216" t="s">
        <v>118</v>
      </c>
      <c r="C95" s="215" t="s">
        <v>115</v>
      </c>
      <c r="D95" s="388"/>
    </row>
    <row r="96" spans="1:4" s="66" customFormat="1" ht="16.5">
      <c r="A96" s="228">
        <v>18</v>
      </c>
      <c r="B96" s="216" t="s">
        <v>119</v>
      </c>
      <c r="C96" s="215" t="s">
        <v>115</v>
      </c>
      <c r="D96" s="389"/>
    </row>
    <row r="97" spans="1:4" s="66" customFormat="1" ht="22.5" customHeight="1">
      <c r="A97" s="228">
        <v>19</v>
      </c>
      <c r="B97" s="314" t="s">
        <v>120</v>
      </c>
      <c r="C97" s="215" t="s">
        <v>12</v>
      </c>
      <c r="D97" s="242">
        <v>27000</v>
      </c>
    </row>
    <row r="98" spans="1:4" s="201" customFormat="1" ht="22.5" customHeight="1">
      <c r="A98" s="222"/>
      <c r="B98" s="317" t="s">
        <v>121</v>
      </c>
      <c r="C98" s="218" t="s">
        <v>42</v>
      </c>
      <c r="D98" s="267">
        <v>20400</v>
      </c>
    </row>
    <row r="99" spans="1:4" s="66" customFormat="1" ht="19.5" customHeight="1">
      <c r="A99" s="228">
        <v>20</v>
      </c>
      <c r="B99" s="216" t="s">
        <v>122</v>
      </c>
      <c r="C99" s="216"/>
      <c r="D99" s="268"/>
    </row>
    <row r="100" spans="1:4" s="66" customFormat="1" ht="23.25" customHeight="1">
      <c r="A100" s="215" t="s">
        <v>10</v>
      </c>
      <c r="B100" s="216" t="s">
        <v>123</v>
      </c>
      <c r="C100" s="215" t="s">
        <v>124</v>
      </c>
      <c r="D100" s="269">
        <v>3500</v>
      </c>
    </row>
    <row r="101" spans="1:4" s="66" customFormat="1" ht="25.5" customHeight="1">
      <c r="A101" s="228" t="s">
        <v>10</v>
      </c>
      <c r="B101" s="216" t="s">
        <v>125</v>
      </c>
      <c r="C101" s="215" t="s">
        <v>42</v>
      </c>
      <c r="D101" s="269">
        <v>360</v>
      </c>
    </row>
    <row r="102" spans="1:4" s="66" customFormat="1" ht="25.5" customHeight="1">
      <c r="A102" s="228" t="s">
        <v>10</v>
      </c>
      <c r="B102" s="216" t="s">
        <v>126</v>
      </c>
      <c r="C102" s="215" t="s">
        <v>12</v>
      </c>
      <c r="D102" s="269">
        <v>7300</v>
      </c>
    </row>
    <row r="103" spans="1:4" s="66" customFormat="1" ht="25.5" customHeight="1">
      <c r="A103" s="228">
        <v>21</v>
      </c>
      <c r="B103" s="270" t="s">
        <v>127</v>
      </c>
      <c r="C103" s="271"/>
      <c r="D103" s="268"/>
    </row>
    <row r="104" spans="1:4" s="66" customFormat="1" ht="25.5" customHeight="1">
      <c r="A104" s="228" t="s">
        <v>10</v>
      </c>
      <c r="B104" s="270" t="s">
        <v>128</v>
      </c>
      <c r="C104" s="271" t="s">
        <v>127</v>
      </c>
      <c r="D104" s="272">
        <v>250</v>
      </c>
    </row>
    <row r="105" spans="1:4" s="66" customFormat="1" ht="25.5" customHeight="1">
      <c r="A105" s="228" t="s">
        <v>40</v>
      </c>
      <c r="B105" s="322" t="s">
        <v>129</v>
      </c>
      <c r="C105" s="273" t="s">
        <v>127</v>
      </c>
      <c r="D105" s="272">
        <v>30</v>
      </c>
    </row>
    <row r="106" spans="1:4" s="66" customFormat="1" ht="25.5" customHeight="1">
      <c r="A106" s="228" t="s">
        <v>10</v>
      </c>
      <c r="B106" s="270" t="s">
        <v>130</v>
      </c>
      <c r="C106" s="271" t="s">
        <v>131</v>
      </c>
      <c r="D106" s="274">
        <v>1500</v>
      </c>
    </row>
    <row r="107" spans="1:4" s="66" customFormat="1" ht="27" customHeight="1">
      <c r="A107" s="228" t="s">
        <v>10</v>
      </c>
      <c r="B107" s="270" t="s">
        <v>132</v>
      </c>
      <c r="C107" s="271" t="s">
        <v>24</v>
      </c>
      <c r="D107" s="272">
        <v>17.5</v>
      </c>
    </row>
    <row r="108" spans="1:4" s="66" customFormat="1" ht="25.5" customHeight="1">
      <c r="A108" s="228">
        <v>22</v>
      </c>
      <c r="B108" s="270" t="s">
        <v>133</v>
      </c>
      <c r="C108" s="275"/>
      <c r="D108" s="268"/>
    </row>
    <row r="109" spans="1:4" s="66" customFormat="1" ht="25.5" customHeight="1">
      <c r="A109" s="228" t="s">
        <v>10</v>
      </c>
      <c r="B109" s="270" t="s">
        <v>134</v>
      </c>
      <c r="C109" s="271" t="s">
        <v>135</v>
      </c>
      <c r="D109" s="268">
        <v>250</v>
      </c>
    </row>
    <row r="110" spans="1:4" s="66" customFormat="1" ht="25.5" customHeight="1">
      <c r="A110" s="228" t="s">
        <v>10</v>
      </c>
      <c r="B110" s="270" t="s">
        <v>136</v>
      </c>
      <c r="C110" s="271" t="s">
        <v>137</v>
      </c>
      <c r="D110" s="276">
        <v>2500</v>
      </c>
    </row>
    <row r="111" spans="1:4" s="202" customFormat="1" ht="25.5" customHeight="1">
      <c r="A111" s="277" t="s">
        <v>138</v>
      </c>
      <c r="B111" s="278" t="s">
        <v>139</v>
      </c>
      <c r="C111" s="279"/>
      <c r="D111" s="268"/>
    </row>
    <row r="112" spans="1:4" s="66" customFormat="1" ht="25.5" customHeight="1">
      <c r="A112" s="48">
        <v>1</v>
      </c>
      <c r="B112" s="280" t="s">
        <v>140</v>
      </c>
      <c r="C112" s="281"/>
      <c r="D112" s="268"/>
    </row>
    <row r="113" spans="1:4" s="202" customFormat="1" ht="25.5" customHeight="1">
      <c r="A113" s="253" t="s">
        <v>10</v>
      </c>
      <c r="B113" s="280" t="s">
        <v>141</v>
      </c>
      <c r="C113" s="281" t="s">
        <v>131</v>
      </c>
      <c r="D113" s="282">
        <v>593000</v>
      </c>
    </row>
    <row r="114" spans="1:4" s="202" customFormat="1" ht="25.5" customHeight="1">
      <c r="A114" s="253" t="s">
        <v>10</v>
      </c>
      <c r="B114" s="257" t="s">
        <v>142</v>
      </c>
      <c r="C114" s="283" t="s">
        <v>24</v>
      </c>
      <c r="D114" s="284" t="s">
        <v>143</v>
      </c>
    </row>
    <row r="115" spans="1:4" s="202" customFormat="1" ht="25.5" customHeight="1">
      <c r="A115" s="285" t="s">
        <v>10</v>
      </c>
      <c r="B115" s="280" t="s">
        <v>144</v>
      </c>
      <c r="C115" s="281" t="s">
        <v>145</v>
      </c>
      <c r="D115" s="286">
        <v>68.3</v>
      </c>
    </row>
    <row r="116" spans="1:4" s="202" customFormat="1" ht="33">
      <c r="A116" s="48" t="s">
        <v>10</v>
      </c>
      <c r="B116" s="280" t="s">
        <v>146</v>
      </c>
      <c r="C116" s="281" t="s">
        <v>147</v>
      </c>
      <c r="D116" s="287">
        <v>108</v>
      </c>
    </row>
    <row r="117" spans="1:4" s="66" customFormat="1" ht="25.5" customHeight="1">
      <c r="A117" s="48">
        <v>2</v>
      </c>
      <c r="B117" s="323" t="s">
        <v>148</v>
      </c>
      <c r="C117" s="281"/>
      <c r="D117" s="268"/>
    </row>
    <row r="118" spans="1:4" s="202" customFormat="1" ht="25.5" customHeight="1">
      <c r="A118" s="48" t="s">
        <v>10</v>
      </c>
      <c r="B118" s="324" t="s">
        <v>149</v>
      </c>
      <c r="C118" s="48" t="s">
        <v>131</v>
      </c>
      <c r="D118" s="220">
        <v>6000</v>
      </c>
    </row>
    <row r="119" spans="1:4" s="202" customFormat="1" ht="25.5" customHeight="1">
      <c r="A119" s="48" t="s">
        <v>10</v>
      </c>
      <c r="B119" s="50" t="s">
        <v>150</v>
      </c>
      <c r="C119" s="48" t="s">
        <v>24</v>
      </c>
      <c r="D119" s="288">
        <v>57.2</v>
      </c>
    </row>
    <row r="120" spans="1:4" s="202" customFormat="1" ht="25.5" customHeight="1">
      <c r="A120" s="289"/>
      <c r="B120" s="53" t="s">
        <v>151</v>
      </c>
      <c r="C120" s="54" t="s">
        <v>24</v>
      </c>
      <c r="D120" s="220">
        <v>41</v>
      </c>
    </row>
    <row r="121" spans="1:4" s="66" customFormat="1" ht="25.5" customHeight="1">
      <c r="A121" s="281">
        <v>3</v>
      </c>
      <c r="B121" s="50" t="s">
        <v>152</v>
      </c>
      <c r="C121" s="281"/>
      <c r="D121" s="268"/>
    </row>
    <row r="122" spans="1:4" s="202" customFormat="1" ht="25.5" customHeight="1">
      <c r="A122" s="281" t="s">
        <v>10</v>
      </c>
      <c r="B122" s="50" t="s">
        <v>153</v>
      </c>
      <c r="C122" s="48" t="s">
        <v>154</v>
      </c>
      <c r="D122" s="220">
        <v>16174</v>
      </c>
    </row>
    <row r="123" spans="1:4" s="202" customFormat="1" ht="25.5" customHeight="1">
      <c r="A123" s="281" t="s">
        <v>10</v>
      </c>
      <c r="B123" s="50" t="s">
        <v>155</v>
      </c>
      <c r="C123" s="48" t="s">
        <v>24</v>
      </c>
      <c r="D123" s="247">
        <v>10.83</v>
      </c>
    </row>
    <row r="124" spans="1:4" s="202" customFormat="1" ht="25.5" customHeight="1">
      <c r="A124" s="281" t="s">
        <v>10</v>
      </c>
      <c r="B124" s="324" t="s">
        <v>156</v>
      </c>
      <c r="C124" s="48" t="s">
        <v>154</v>
      </c>
      <c r="D124" s="220">
        <v>13987</v>
      </c>
    </row>
    <row r="125" spans="1:4" s="202" customFormat="1" ht="25.5" customHeight="1">
      <c r="A125" s="281" t="s">
        <v>10</v>
      </c>
      <c r="B125" s="324" t="s">
        <v>157</v>
      </c>
      <c r="C125" s="48" t="s">
        <v>24</v>
      </c>
      <c r="D125" s="247">
        <v>9.36</v>
      </c>
    </row>
    <row r="126" spans="1:4" s="66" customFormat="1" ht="25.5" customHeight="1">
      <c r="A126" s="281">
        <v>4</v>
      </c>
      <c r="B126" s="50" t="s">
        <v>158</v>
      </c>
      <c r="C126" s="48"/>
      <c r="D126" s="268"/>
    </row>
    <row r="127" spans="1:4" s="202" customFormat="1" ht="25.5" customHeight="1">
      <c r="A127" s="285" t="s">
        <v>10</v>
      </c>
      <c r="B127" s="324" t="s">
        <v>159</v>
      </c>
      <c r="C127" s="48" t="s">
        <v>160</v>
      </c>
      <c r="D127" s="290">
        <v>168000</v>
      </c>
    </row>
    <row r="128" spans="1:4" s="202" customFormat="1" ht="25.5" hidden="1" customHeight="1">
      <c r="A128" s="281" t="s">
        <v>40</v>
      </c>
      <c r="B128" s="50" t="s">
        <v>161</v>
      </c>
      <c r="C128" s="48"/>
      <c r="D128" s="259">
        <v>4850</v>
      </c>
    </row>
    <row r="129" spans="1:4" s="202" customFormat="1" ht="25.5" hidden="1" customHeight="1">
      <c r="A129" s="281" t="s">
        <v>40</v>
      </c>
      <c r="B129" s="50" t="s">
        <v>162</v>
      </c>
      <c r="C129" s="48" t="s">
        <v>42</v>
      </c>
      <c r="D129" s="259">
        <v>36500</v>
      </c>
    </row>
    <row r="130" spans="1:4" s="202" customFormat="1" ht="25.5" hidden="1" customHeight="1">
      <c r="A130" s="281" t="s">
        <v>40</v>
      </c>
      <c r="B130" s="50" t="s">
        <v>163</v>
      </c>
      <c r="C130" s="48" t="s">
        <v>42</v>
      </c>
      <c r="D130" s="259">
        <v>66500</v>
      </c>
    </row>
    <row r="131" spans="1:4" s="202" customFormat="1" ht="25.5" hidden="1" customHeight="1">
      <c r="A131" s="281" t="s">
        <v>40</v>
      </c>
      <c r="B131" s="50" t="s">
        <v>164</v>
      </c>
      <c r="C131" s="48" t="s">
        <v>42</v>
      </c>
      <c r="D131" s="259">
        <v>43800</v>
      </c>
    </row>
    <row r="132" spans="1:4" s="202" customFormat="1" ht="25.5" hidden="1" customHeight="1">
      <c r="A132" s="281" t="s">
        <v>40</v>
      </c>
      <c r="B132" s="50" t="s">
        <v>165</v>
      </c>
      <c r="C132" s="48" t="s">
        <v>42</v>
      </c>
      <c r="D132" s="259">
        <v>16900</v>
      </c>
    </row>
    <row r="133" spans="1:4" s="202" customFormat="1" ht="25.5" customHeight="1">
      <c r="A133" s="285" t="s">
        <v>10</v>
      </c>
      <c r="B133" s="324" t="s">
        <v>166</v>
      </c>
      <c r="C133" s="48"/>
      <c r="D133" s="268"/>
    </row>
    <row r="134" spans="1:4" s="202" customFormat="1" ht="25.5" customHeight="1">
      <c r="A134" s="281" t="s">
        <v>40</v>
      </c>
      <c r="B134" s="50" t="s">
        <v>163</v>
      </c>
      <c r="C134" s="48" t="s">
        <v>24</v>
      </c>
      <c r="D134" s="291">
        <v>99.9</v>
      </c>
    </row>
    <row r="135" spans="1:4" s="202" customFormat="1" ht="25.5" customHeight="1">
      <c r="A135" s="281" t="s">
        <v>40</v>
      </c>
      <c r="B135" s="50" t="s">
        <v>164</v>
      </c>
      <c r="C135" s="48" t="s">
        <v>42</v>
      </c>
      <c r="D135" s="291">
        <v>97.9</v>
      </c>
    </row>
    <row r="136" spans="1:4" s="202" customFormat="1" ht="25.5" customHeight="1">
      <c r="A136" s="281" t="s">
        <v>40</v>
      </c>
      <c r="B136" s="50" t="s">
        <v>165</v>
      </c>
      <c r="C136" s="48" t="s">
        <v>42</v>
      </c>
      <c r="D136" s="291">
        <v>58</v>
      </c>
    </row>
    <row r="137" spans="1:4" s="202" customFormat="1" ht="33">
      <c r="A137" s="48" t="s">
        <v>10</v>
      </c>
      <c r="B137" s="324" t="s">
        <v>167</v>
      </c>
      <c r="C137" s="48" t="s">
        <v>24</v>
      </c>
      <c r="D137" s="292">
        <v>25</v>
      </c>
    </row>
    <row r="138" spans="1:4" s="202" customFormat="1" ht="25.5" customHeight="1">
      <c r="A138" s="48" t="s">
        <v>10</v>
      </c>
      <c r="B138" s="325" t="s">
        <v>168</v>
      </c>
      <c r="C138" s="294" t="s">
        <v>24</v>
      </c>
      <c r="D138" s="268"/>
    </row>
    <row r="139" spans="1:4" s="202" customFormat="1" ht="25.5" customHeight="1">
      <c r="A139" s="281" t="s">
        <v>40</v>
      </c>
      <c r="B139" s="293" t="s">
        <v>169</v>
      </c>
      <c r="C139" s="294" t="s">
        <v>24</v>
      </c>
      <c r="D139" s="295">
        <v>46</v>
      </c>
    </row>
    <row r="140" spans="1:4" s="202" customFormat="1" ht="25.5" customHeight="1">
      <c r="A140" s="281" t="s">
        <v>40</v>
      </c>
      <c r="B140" s="293" t="s">
        <v>163</v>
      </c>
      <c r="C140" s="294" t="s">
        <v>24</v>
      </c>
      <c r="D140" s="295">
        <v>74</v>
      </c>
    </row>
    <row r="141" spans="1:4" s="202" customFormat="1" ht="25.5" customHeight="1">
      <c r="A141" s="281" t="s">
        <v>40</v>
      </c>
      <c r="B141" s="293" t="s">
        <v>170</v>
      </c>
      <c r="C141" s="294" t="s">
        <v>24</v>
      </c>
      <c r="D141" s="295">
        <v>47</v>
      </c>
    </row>
    <row r="142" spans="1:4" s="202" customFormat="1" ht="25.5" customHeight="1">
      <c r="A142" s="281" t="s">
        <v>40</v>
      </c>
      <c r="B142" s="293" t="s">
        <v>165</v>
      </c>
      <c r="C142" s="294" t="s">
        <v>24</v>
      </c>
      <c r="D142" s="295">
        <v>50</v>
      </c>
    </row>
    <row r="143" spans="1:4" s="66" customFormat="1" ht="25.5" customHeight="1">
      <c r="A143" s="281">
        <v>5</v>
      </c>
      <c r="B143" s="50" t="s">
        <v>171</v>
      </c>
      <c r="C143" s="48"/>
      <c r="D143" s="268"/>
    </row>
    <row r="144" spans="1:4" s="202" customFormat="1" ht="33">
      <c r="A144" s="296" t="s">
        <v>10</v>
      </c>
      <c r="B144" s="324" t="s">
        <v>172</v>
      </c>
      <c r="C144" s="297" t="s">
        <v>24</v>
      </c>
      <c r="D144" s="298">
        <v>93.35</v>
      </c>
    </row>
    <row r="145" spans="1:4" s="202" customFormat="1" ht="25.5" customHeight="1">
      <c r="A145" s="296" t="s">
        <v>10</v>
      </c>
      <c r="B145" s="324" t="s">
        <v>173</v>
      </c>
      <c r="C145" s="297" t="s">
        <v>24</v>
      </c>
      <c r="D145" s="247">
        <v>19.75</v>
      </c>
    </row>
    <row r="146" spans="1:4" s="202" customFormat="1" ht="25.5" customHeight="1">
      <c r="A146" s="296" t="s">
        <v>10</v>
      </c>
      <c r="B146" s="324" t="s">
        <v>174</v>
      </c>
      <c r="C146" s="297" t="s">
        <v>24</v>
      </c>
      <c r="D146" s="239">
        <v>11.85</v>
      </c>
    </row>
    <row r="147" spans="1:4" s="202" customFormat="1" ht="25.5" customHeight="1">
      <c r="A147" s="296" t="s">
        <v>10</v>
      </c>
      <c r="B147" s="257" t="s">
        <v>175</v>
      </c>
      <c r="C147" s="283" t="s">
        <v>176</v>
      </c>
      <c r="D147" s="299">
        <v>39.299999999999997</v>
      </c>
    </row>
    <row r="148" spans="1:4" s="202" customFormat="1" ht="25.5" customHeight="1">
      <c r="A148" s="296" t="s">
        <v>10</v>
      </c>
      <c r="B148" s="257" t="s">
        <v>177</v>
      </c>
      <c r="C148" s="283" t="s">
        <v>178</v>
      </c>
      <c r="D148" s="299">
        <v>10.5</v>
      </c>
    </row>
    <row r="149" spans="1:4" s="202" customFormat="1" ht="25.5" customHeight="1">
      <c r="A149" s="296" t="s">
        <v>10</v>
      </c>
      <c r="B149" s="257" t="s">
        <v>179</v>
      </c>
      <c r="C149" s="283" t="s">
        <v>24</v>
      </c>
      <c r="D149" s="282">
        <v>100</v>
      </c>
    </row>
    <row r="150" spans="1:4" s="202" customFormat="1" ht="25.5" customHeight="1">
      <c r="A150" s="296" t="s">
        <v>10</v>
      </c>
      <c r="B150" s="257" t="s">
        <v>180</v>
      </c>
      <c r="C150" s="283" t="s">
        <v>24</v>
      </c>
      <c r="D150" s="282">
        <v>100</v>
      </c>
    </row>
    <row r="151" spans="1:4" s="66" customFormat="1" ht="25.5" customHeight="1">
      <c r="A151" s="296" t="s">
        <v>10</v>
      </c>
      <c r="B151" s="326" t="s">
        <v>181</v>
      </c>
      <c r="C151" s="283" t="s">
        <v>24</v>
      </c>
      <c r="D151" s="299">
        <v>29.8</v>
      </c>
    </row>
    <row r="152" spans="1:4" s="66" customFormat="1" ht="21.75" customHeight="1">
      <c r="A152" s="297">
        <v>6</v>
      </c>
      <c r="B152" s="300" t="s">
        <v>182</v>
      </c>
      <c r="C152" s="297"/>
      <c r="D152" s="268"/>
    </row>
    <row r="153" spans="1:4" s="66" customFormat="1" ht="21" customHeight="1">
      <c r="A153" s="48" t="s">
        <v>10</v>
      </c>
      <c r="B153" s="50" t="s">
        <v>183</v>
      </c>
      <c r="C153" s="48" t="s">
        <v>24</v>
      </c>
      <c r="D153" s="217">
        <v>57</v>
      </c>
    </row>
    <row r="154" spans="1:4" s="66" customFormat="1" ht="21" customHeight="1">
      <c r="A154" s="48" t="s">
        <v>10</v>
      </c>
      <c r="B154" s="50" t="s">
        <v>184</v>
      </c>
      <c r="C154" s="48" t="s">
        <v>24</v>
      </c>
      <c r="D154" s="217">
        <v>91</v>
      </c>
    </row>
    <row r="155" spans="1:4" s="66" customFormat="1" ht="21.75" customHeight="1">
      <c r="A155" s="48">
        <v>7</v>
      </c>
      <c r="B155" s="50" t="s">
        <v>185</v>
      </c>
      <c r="C155" s="48" t="s">
        <v>24</v>
      </c>
      <c r="D155" s="301">
        <v>99.91</v>
      </c>
    </row>
    <row r="156" spans="1:4" s="66" customFormat="1" ht="21.75" customHeight="1">
      <c r="A156" s="48">
        <v>8</v>
      </c>
      <c r="B156" s="50" t="s">
        <v>186</v>
      </c>
      <c r="C156" s="48" t="s">
        <v>24</v>
      </c>
      <c r="D156" s="302">
        <v>98.55</v>
      </c>
    </row>
    <row r="157" spans="1:4" s="66" customFormat="1" ht="21.75" customHeight="1">
      <c r="A157" s="48">
        <v>9</v>
      </c>
      <c r="B157" s="50" t="s">
        <v>187</v>
      </c>
      <c r="C157" s="48" t="s">
        <v>24</v>
      </c>
      <c r="D157" s="302">
        <v>98.45</v>
      </c>
    </row>
    <row r="158" spans="1:4" s="66" customFormat="1" ht="26.25" customHeight="1">
      <c r="A158" s="297" t="s">
        <v>188</v>
      </c>
      <c r="B158" s="300" t="s">
        <v>189</v>
      </c>
      <c r="C158" s="297"/>
      <c r="D158" s="303"/>
    </row>
    <row r="159" spans="1:4" s="66" customFormat="1" ht="33">
      <c r="A159" s="228">
        <v>1</v>
      </c>
      <c r="B159" s="216" t="s">
        <v>190</v>
      </c>
      <c r="C159" s="215" t="s">
        <v>24</v>
      </c>
      <c r="D159" s="288">
        <v>86.5</v>
      </c>
    </row>
    <row r="160" spans="1:4" s="203" customFormat="1" ht="29.25" customHeight="1">
      <c r="A160" s="215">
        <v>2</v>
      </c>
      <c r="B160" s="216" t="s">
        <v>191</v>
      </c>
      <c r="C160" s="215" t="s">
        <v>24</v>
      </c>
      <c r="D160" s="304">
        <v>91</v>
      </c>
    </row>
    <row r="161" spans="1:4" s="203" customFormat="1" ht="22.5" customHeight="1">
      <c r="A161" s="215">
        <v>3</v>
      </c>
      <c r="B161" s="327" t="s">
        <v>192</v>
      </c>
      <c r="C161" s="328" t="s">
        <v>24</v>
      </c>
      <c r="D161" s="217">
        <v>93</v>
      </c>
    </row>
    <row r="162" spans="1:4" s="203" customFormat="1" ht="33">
      <c r="A162" s="215">
        <v>4</v>
      </c>
      <c r="B162" s="327" t="s">
        <v>193</v>
      </c>
      <c r="C162" s="328" t="s">
        <v>24</v>
      </c>
      <c r="D162" s="220">
        <v>100</v>
      </c>
    </row>
    <row r="163" spans="1:4" s="203" customFormat="1" ht="27.75" customHeight="1">
      <c r="A163" s="215">
        <v>5</v>
      </c>
      <c r="B163" s="327" t="s">
        <v>194</v>
      </c>
      <c r="C163" s="328" t="s">
        <v>24</v>
      </c>
      <c r="D163" s="220">
        <v>85</v>
      </c>
    </row>
    <row r="164" spans="1:4" s="203" customFormat="1" ht="16.5">
      <c r="A164" s="215">
        <v>6</v>
      </c>
      <c r="B164" s="306" t="s">
        <v>195</v>
      </c>
      <c r="C164" s="305" t="s">
        <v>24</v>
      </c>
      <c r="D164" s="220">
        <v>70</v>
      </c>
    </row>
    <row r="165" spans="1:4" s="204" customFormat="1" ht="25.5" customHeight="1">
      <c r="A165" s="279" t="s">
        <v>196</v>
      </c>
      <c r="B165" s="307" t="s">
        <v>197</v>
      </c>
      <c r="C165" s="308"/>
      <c r="D165" s="309"/>
    </row>
    <row r="166" spans="1:4" s="204" customFormat="1" ht="25.5" customHeight="1">
      <c r="A166" s="215">
        <v>1</v>
      </c>
      <c r="B166" s="216" t="s">
        <v>198</v>
      </c>
      <c r="C166" s="215" t="s">
        <v>24</v>
      </c>
      <c r="D166" s="309" t="s">
        <v>199</v>
      </c>
    </row>
    <row r="167" spans="1:4" s="204" customFormat="1" ht="25.5" customHeight="1">
      <c r="A167" s="215">
        <v>2</v>
      </c>
      <c r="B167" s="216" t="s">
        <v>200</v>
      </c>
      <c r="C167" s="215" t="s">
        <v>24</v>
      </c>
      <c r="D167" s="309" t="s">
        <v>201</v>
      </c>
    </row>
    <row r="168" spans="1:4" s="204" customFormat="1" ht="25.5" customHeight="1">
      <c r="A168" s="215"/>
      <c r="B168" s="216" t="s">
        <v>202</v>
      </c>
      <c r="C168" s="215" t="s">
        <v>24</v>
      </c>
      <c r="D168" s="309">
        <v>100</v>
      </c>
    </row>
    <row r="169" spans="1:4" s="204" customFormat="1" ht="25.5" customHeight="1">
      <c r="A169" s="215">
        <v>3</v>
      </c>
      <c r="B169" s="216" t="s">
        <v>203</v>
      </c>
      <c r="C169" s="215" t="s">
        <v>24</v>
      </c>
      <c r="D169" s="309">
        <v>100</v>
      </c>
    </row>
    <row r="170" spans="1:4" s="66" customFormat="1" ht="33">
      <c r="A170" s="215">
        <v>4</v>
      </c>
      <c r="B170" s="216" t="s">
        <v>204</v>
      </c>
      <c r="C170" s="215" t="s">
        <v>24</v>
      </c>
      <c r="D170" s="309" t="s">
        <v>205</v>
      </c>
    </row>
    <row r="171" spans="1:4" s="66" customFormat="1" ht="33">
      <c r="A171" s="215">
        <v>5</v>
      </c>
      <c r="B171" s="216" t="s">
        <v>206</v>
      </c>
      <c r="C171" s="215" t="s">
        <v>24</v>
      </c>
      <c r="D171" s="309" t="s">
        <v>207</v>
      </c>
    </row>
    <row r="172" spans="1:4" s="66" customFormat="1" ht="25.5" customHeight="1">
      <c r="A172" s="310">
        <v>6</v>
      </c>
      <c r="B172" s="311" t="s">
        <v>208</v>
      </c>
      <c r="C172" s="310" t="s">
        <v>24</v>
      </c>
      <c r="D172" s="312" t="s">
        <v>209</v>
      </c>
    </row>
    <row r="173" spans="1:4">
      <c r="A173" s="208"/>
      <c r="B173" s="313"/>
      <c r="C173" s="208"/>
    </row>
  </sheetData>
  <mergeCells count="6">
    <mergeCell ref="D93:D96"/>
    <mergeCell ref="A1:D1"/>
    <mergeCell ref="A3:A4"/>
    <mergeCell ref="B3:B4"/>
    <mergeCell ref="C3:C4"/>
    <mergeCell ref="D3:D4"/>
  </mergeCells>
  <pageMargins left="0.70866141732283505" right="0.47244094488188998" top="0.98425196850393704" bottom="0.55118110236220497" header="0.66" footer="0.31496062992126"/>
  <pageSetup paperSize="9" scale="99" fitToHeight="0" orientation="portrait"/>
  <headerFooter>
    <oddHeader>&amp;LBiểu số : 01/UB</oddHeader>
    <oddFooter>&amp;R&amp;P/&amp;N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499984740745262"/>
  </sheetPr>
  <dimension ref="A1:R90"/>
  <sheetViews>
    <sheetView workbookViewId="0">
      <selection activeCell="A2" sqref="A2:N2"/>
    </sheetView>
  </sheetViews>
  <sheetFormatPr defaultColWidth="10.42578125" defaultRowHeight="15"/>
  <cols>
    <col min="1" max="1" width="4.7109375" style="93" customWidth="1"/>
    <col min="2" max="2" width="32.28515625" style="93" customWidth="1"/>
    <col min="3" max="3" width="8.42578125" style="93" customWidth="1"/>
    <col min="4" max="4" width="9.7109375" style="94" customWidth="1"/>
    <col min="5" max="5" width="9.7109375" style="95" customWidth="1"/>
    <col min="6" max="6" width="9.28515625" style="95" customWidth="1"/>
    <col min="7" max="7" width="8.7109375" style="95" customWidth="1"/>
    <col min="8" max="8" width="9.7109375" style="124" customWidth="1"/>
    <col min="9" max="9" width="9.7109375" style="95" customWidth="1"/>
    <col min="10" max="11" width="9.7109375" style="124" customWidth="1"/>
    <col min="12" max="12" width="9.28515625" style="95" customWidth="1"/>
    <col min="13" max="13" width="9.7109375" style="124" customWidth="1"/>
    <col min="14" max="14" width="9.7109375" style="95" customWidth="1"/>
    <col min="15" max="256" width="10.42578125" style="93"/>
    <col min="257" max="257" width="5.28515625" style="93" customWidth="1"/>
    <col min="258" max="258" width="34.28515625" style="93" customWidth="1"/>
    <col min="259" max="270" width="10.7109375" style="93" customWidth="1"/>
    <col min="271" max="512" width="10.42578125" style="93"/>
    <col min="513" max="513" width="5.28515625" style="93" customWidth="1"/>
    <col min="514" max="514" width="34.28515625" style="93" customWidth="1"/>
    <col min="515" max="526" width="10.7109375" style="93" customWidth="1"/>
    <col min="527" max="768" width="10.42578125" style="93"/>
    <col min="769" max="769" width="5.28515625" style="93" customWidth="1"/>
    <col min="770" max="770" width="34.28515625" style="93" customWidth="1"/>
    <col min="771" max="782" width="10.7109375" style="93" customWidth="1"/>
    <col min="783" max="1024" width="10.42578125" style="93"/>
    <col min="1025" max="1025" width="5.28515625" style="93" customWidth="1"/>
    <col min="1026" max="1026" width="34.28515625" style="93" customWidth="1"/>
    <col min="1027" max="1038" width="10.7109375" style="93" customWidth="1"/>
    <col min="1039" max="1280" width="10.42578125" style="93"/>
    <col min="1281" max="1281" width="5.28515625" style="93" customWidth="1"/>
    <col min="1282" max="1282" width="34.28515625" style="93" customWidth="1"/>
    <col min="1283" max="1294" width="10.7109375" style="93" customWidth="1"/>
    <col min="1295" max="1536" width="10.42578125" style="93"/>
    <col min="1537" max="1537" width="5.28515625" style="93" customWidth="1"/>
    <col min="1538" max="1538" width="34.28515625" style="93" customWidth="1"/>
    <col min="1539" max="1550" width="10.7109375" style="93" customWidth="1"/>
    <col min="1551" max="1792" width="10.42578125" style="93"/>
    <col min="1793" max="1793" width="5.28515625" style="93" customWidth="1"/>
    <col min="1794" max="1794" width="34.28515625" style="93" customWidth="1"/>
    <col min="1795" max="1806" width="10.7109375" style="93" customWidth="1"/>
    <col min="1807" max="2048" width="10.42578125" style="93"/>
    <col min="2049" max="2049" width="5.28515625" style="93" customWidth="1"/>
    <col min="2050" max="2050" width="34.28515625" style="93" customWidth="1"/>
    <col min="2051" max="2062" width="10.7109375" style="93" customWidth="1"/>
    <col min="2063" max="2304" width="10.42578125" style="93"/>
    <col min="2305" max="2305" width="5.28515625" style="93" customWidth="1"/>
    <col min="2306" max="2306" width="34.28515625" style="93" customWidth="1"/>
    <col min="2307" max="2318" width="10.7109375" style="93" customWidth="1"/>
    <col min="2319" max="2560" width="10.42578125" style="93"/>
    <col min="2561" max="2561" width="5.28515625" style="93" customWidth="1"/>
    <col min="2562" max="2562" width="34.28515625" style="93" customWidth="1"/>
    <col min="2563" max="2574" width="10.7109375" style="93" customWidth="1"/>
    <col min="2575" max="2816" width="10.42578125" style="93"/>
    <col min="2817" max="2817" width="5.28515625" style="93" customWidth="1"/>
    <col min="2818" max="2818" width="34.28515625" style="93" customWidth="1"/>
    <col min="2819" max="2830" width="10.7109375" style="93" customWidth="1"/>
    <col min="2831" max="3072" width="10.42578125" style="93"/>
    <col min="3073" max="3073" width="5.28515625" style="93" customWidth="1"/>
    <col min="3074" max="3074" width="34.28515625" style="93" customWidth="1"/>
    <col min="3075" max="3086" width="10.7109375" style="93" customWidth="1"/>
    <col min="3087" max="3328" width="10.42578125" style="93"/>
    <col min="3329" max="3329" width="5.28515625" style="93" customWidth="1"/>
    <col min="3330" max="3330" width="34.28515625" style="93" customWidth="1"/>
    <col min="3331" max="3342" width="10.7109375" style="93" customWidth="1"/>
    <col min="3343" max="3584" width="10.42578125" style="93"/>
    <col min="3585" max="3585" width="5.28515625" style="93" customWidth="1"/>
    <col min="3586" max="3586" width="34.28515625" style="93" customWidth="1"/>
    <col min="3587" max="3598" width="10.7109375" style="93" customWidth="1"/>
    <col min="3599" max="3840" width="10.42578125" style="93"/>
    <col min="3841" max="3841" width="5.28515625" style="93" customWidth="1"/>
    <col min="3842" max="3842" width="34.28515625" style="93" customWidth="1"/>
    <col min="3843" max="3854" width="10.7109375" style="93" customWidth="1"/>
    <col min="3855" max="4096" width="10.42578125" style="93"/>
    <col min="4097" max="4097" width="5.28515625" style="93" customWidth="1"/>
    <col min="4098" max="4098" width="34.28515625" style="93" customWidth="1"/>
    <col min="4099" max="4110" width="10.7109375" style="93" customWidth="1"/>
    <col min="4111" max="4352" width="10.42578125" style="93"/>
    <col min="4353" max="4353" width="5.28515625" style="93" customWidth="1"/>
    <col min="4354" max="4354" width="34.28515625" style="93" customWidth="1"/>
    <col min="4355" max="4366" width="10.7109375" style="93" customWidth="1"/>
    <col min="4367" max="4608" width="10.42578125" style="93"/>
    <col min="4609" max="4609" width="5.28515625" style="93" customWidth="1"/>
    <col min="4610" max="4610" width="34.28515625" style="93" customWidth="1"/>
    <col min="4611" max="4622" width="10.7109375" style="93" customWidth="1"/>
    <col min="4623" max="4864" width="10.42578125" style="93"/>
    <col min="4865" max="4865" width="5.28515625" style="93" customWidth="1"/>
    <col min="4866" max="4866" width="34.28515625" style="93" customWidth="1"/>
    <col min="4867" max="4878" width="10.7109375" style="93" customWidth="1"/>
    <col min="4879" max="5120" width="10.42578125" style="93"/>
    <col min="5121" max="5121" width="5.28515625" style="93" customWidth="1"/>
    <col min="5122" max="5122" width="34.28515625" style="93" customWidth="1"/>
    <col min="5123" max="5134" width="10.7109375" style="93" customWidth="1"/>
    <col min="5135" max="5376" width="10.42578125" style="93"/>
    <col min="5377" max="5377" width="5.28515625" style="93" customWidth="1"/>
    <col min="5378" max="5378" width="34.28515625" style="93" customWidth="1"/>
    <col min="5379" max="5390" width="10.7109375" style="93" customWidth="1"/>
    <col min="5391" max="5632" width="10.42578125" style="93"/>
    <col min="5633" max="5633" width="5.28515625" style="93" customWidth="1"/>
    <col min="5634" max="5634" width="34.28515625" style="93" customWidth="1"/>
    <col min="5635" max="5646" width="10.7109375" style="93" customWidth="1"/>
    <col min="5647" max="5888" width="10.42578125" style="93"/>
    <col min="5889" max="5889" width="5.28515625" style="93" customWidth="1"/>
    <col min="5890" max="5890" width="34.28515625" style="93" customWidth="1"/>
    <col min="5891" max="5902" width="10.7109375" style="93" customWidth="1"/>
    <col min="5903" max="6144" width="10.42578125" style="93"/>
    <col min="6145" max="6145" width="5.28515625" style="93" customWidth="1"/>
    <col min="6146" max="6146" width="34.28515625" style="93" customWidth="1"/>
    <col min="6147" max="6158" width="10.7109375" style="93" customWidth="1"/>
    <col min="6159" max="6400" width="10.42578125" style="93"/>
    <col min="6401" max="6401" width="5.28515625" style="93" customWidth="1"/>
    <col min="6402" max="6402" width="34.28515625" style="93" customWidth="1"/>
    <col min="6403" max="6414" width="10.7109375" style="93" customWidth="1"/>
    <col min="6415" max="6656" width="10.42578125" style="93"/>
    <col min="6657" max="6657" width="5.28515625" style="93" customWidth="1"/>
    <col min="6658" max="6658" width="34.28515625" style="93" customWidth="1"/>
    <col min="6659" max="6670" width="10.7109375" style="93" customWidth="1"/>
    <col min="6671" max="6912" width="10.42578125" style="93"/>
    <col min="6913" max="6913" width="5.28515625" style="93" customWidth="1"/>
    <col min="6914" max="6914" width="34.28515625" style="93" customWidth="1"/>
    <col min="6915" max="6926" width="10.7109375" style="93" customWidth="1"/>
    <col min="6927" max="7168" width="10.42578125" style="93"/>
    <col min="7169" max="7169" width="5.28515625" style="93" customWidth="1"/>
    <col min="7170" max="7170" width="34.28515625" style="93" customWidth="1"/>
    <col min="7171" max="7182" width="10.7109375" style="93" customWidth="1"/>
    <col min="7183" max="7424" width="10.42578125" style="93"/>
    <col min="7425" max="7425" width="5.28515625" style="93" customWidth="1"/>
    <col min="7426" max="7426" width="34.28515625" style="93" customWidth="1"/>
    <col min="7427" max="7438" width="10.7109375" style="93" customWidth="1"/>
    <col min="7439" max="7680" width="10.42578125" style="93"/>
    <col min="7681" max="7681" width="5.28515625" style="93" customWidth="1"/>
    <col min="7682" max="7682" width="34.28515625" style="93" customWidth="1"/>
    <col min="7683" max="7694" width="10.7109375" style="93" customWidth="1"/>
    <col min="7695" max="7936" width="10.42578125" style="93"/>
    <col min="7937" max="7937" width="5.28515625" style="93" customWidth="1"/>
    <col min="7938" max="7938" width="34.28515625" style="93" customWidth="1"/>
    <col min="7939" max="7950" width="10.7109375" style="93" customWidth="1"/>
    <col min="7951" max="8192" width="10.42578125" style="93"/>
    <col min="8193" max="8193" width="5.28515625" style="93" customWidth="1"/>
    <col min="8194" max="8194" width="34.28515625" style="93" customWidth="1"/>
    <col min="8195" max="8206" width="10.7109375" style="93" customWidth="1"/>
    <col min="8207" max="8448" width="10.42578125" style="93"/>
    <col min="8449" max="8449" width="5.28515625" style="93" customWidth="1"/>
    <col min="8450" max="8450" width="34.28515625" style="93" customWidth="1"/>
    <col min="8451" max="8462" width="10.7109375" style="93" customWidth="1"/>
    <col min="8463" max="8704" width="10.42578125" style="93"/>
    <col min="8705" max="8705" width="5.28515625" style="93" customWidth="1"/>
    <col min="8706" max="8706" width="34.28515625" style="93" customWidth="1"/>
    <col min="8707" max="8718" width="10.7109375" style="93" customWidth="1"/>
    <col min="8719" max="8960" width="10.42578125" style="93"/>
    <col min="8961" max="8961" width="5.28515625" style="93" customWidth="1"/>
    <col min="8962" max="8962" width="34.28515625" style="93" customWidth="1"/>
    <col min="8963" max="8974" width="10.7109375" style="93" customWidth="1"/>
    <col min="8975" max="9216" width="10.42578125" style="93"/>
    <col min="9217" max="9217" width="5.28515625" style="93" customWidth="1"/>
    <col min="9218" max="9218" width="34.28515625" style="93" customWidth="1"/>
    <col min="9219" max="9230" width="10.7109375" style="93" customWidth="1"/>
    <col min="9231" max="9472" width="10.42578125" style="93"/>
    <col min="9473" max="9473" width="5.28515625" style="93" customWidth="1"/>
    <col min="9474" max="9474" width="34.28515625" style="93" customWidth="1"/>
    <col min="9475" max="9486" width="10.7109375" style="93" customWidth="1"/>
    <col min="9487" max="9728" width="10.42578125" style="93"/>
    <col min="9729" max="9729" width="5.28515625" style="93" customWidth="1"/>
    <col min="9730" max="9730" width="34.28515625" style="93" customWidth="1"/>
    <col min="9731" max="9742" width="10.7109375" style="93" customWidth="1"/>
    <col min="9743" max="9984" width="10.42578125" style="93"/>
    <col min="9985" max="9985" width="5.28515625" style="93" customWidth="1"/>
    <col min="9986" max="9986" width="34.28515625" style="93" customWidth="1"/>
    <col min="9987" max="9998" width="10.7109375" style="93" customWidth="1"/>
    <col min="9999" max="10240" width="10.42578125" style="93"/>
    <col min="10241" max="10241" width="5.28515625" style="93" customWidth="1"/>
    <col min="10242" max="10242" width="34.28515625" style="93" customWidth="1"/>
    <col min="10243" max="10254" width="10.7109375" style="93" customWidth="1"/>
    <col min="10255" max="10496" width="10.42578125" style="93"/>
    <col min="10497" max="10497" width="5.28515625" style="93" customWidth="1"/>
    <col min="10498" max="10498" width="34.28515625" style="93" customWidth="1"/>
    <col min="10499" max="10510" width="10.7109375" style="93" customWidth="1"/>
    <col min="10511" max="10752" width="10.42578125" style="93"/>
    <col min="10753" max="10753" width="5.28515625" style="93" customWidth="1"/>
    <col min="10754" max="10754" width="34.28515625" style="93" customWidth="1"/>
    <col min="10755" max="10766" width="10.7109375" style="93" customWidth="1"/>
    <col min="10767" max="11008" width="10.42578125" style="93"/>
    <col min="11009" max="11009" width="5.28515625" style="93" customWidth="1"/>
    <col min="11010" max="11010" width="34.28515625" style="93" customWidth="1"/>
    <col min="11011" max="11022" width="10.7109375" style="93" customWidth="1"/>
    <col min="11023" max="11264" width="10.42578125" style="93"/>
    <col min="11265" max="11265" width="5.28515625" style="93" customWidth="1"/>
    <col min="11266" max="11266" width="34.28515625" style="93" customWidth="1"/>
    <col min="11267" max="11278" width="10.7109375" style="93" customWidth="1"/>
    <col min="11279" max="11520" width="10.42578125" style="93"/>
    <col min="11521" max="11521" width="5.28515625" style="93" customWidth="1"/>
    <col min="11522" max="11522" width="34.28515625" style="93" customWidth="1"/>
    <col min="11523" max="11534" width="10.7109375" style="93" customWidth="1"/>
    <col min="11535" max="11776" width="10.42578125" style="93"/>
    <col min="11777" max="11777" width="5.28515625" style="93" customWidth="1"/>
    <col min="11778" max="11778" width="34.28515625" style="93" customWidth="1"/>
    <col min="11779" max="11790" width="10.7109375" style="93" customWidth="1"/>
    <col min="11791" max="12032" width="10.42578125" style="93"/>
    <col min="12033" max="12033" width="5.28515625" style="93" customWidth="1"/>
    <col min="12034" max="12034" width="34.28515625" style="93" customWidth="1"/>
    <col min="12035" max="12046" width="10.7109375" style="93" customWidth="1"/>
    <col min="12047" max="12288" width="10.42578125" style="93"/>
    <col min="12289" max="12289" width="5.28515625" style="93" customWidth="1"/>
    <col min="12290" max="12290" width="34.28515625" style="93" customWidth="1"/>
    <col min="12291" max="12302" width="10.7109375" style="93" customWidth="1"/>
    <col min="12303" max="12544" width="10.42578125" style="93"/>
    <col min="12545" max="12545" width="5.28515625" style="93" customWidth="1"/>
    <col min="12546" max="12546" width="34.28515625" style="93" customWidth="1"/>
    <col min="12547" max="12558" width="10.7109375" style="93" customWidth="1"/>
    <col min="12559" max="12800" width="10.42578125" style="93"/>
    <col min="12801" max="12801" width="5.28515625" style="93" customWidth="1"/>
    <col min="12802" max="12802" width="34.28515625" style="93" customWidth="1"/>
    <col min="12803" max="12814" width="10.7109375" style="93" customWidth="1"/>
    <col min="12815" max="13056" width="10.42578125" style="93"/>
    <col min="13057" max="13057" width="5.28515625" style="93" customWidth="1"/>
    <col min="13058" max="13058" width="34.28515625" style="93" customWidth="1"/>
    <col min="13059" max="13070" width="10.7109375" style="93" customWidth="1"/>
    <col min="13071" max="13312" width="10.42578125" style="93"/>
    <col min="13313" max="13313" width="5.28515625" style="93" customWidth="1"/>
    <col min="13314" max="13314" width="34.28515625" style="93" customWidth="1"/>
    <col min="13315" max="13326" width="10.7109375" style="93" customWidth="1"/>
    <col min="13327" max="13568" width="10.42578125" style="93"/>
    <col min="13569" max="13569" width="5.28515625" style="93" customWidth="1"/>
    <col min="13570" max="13570" width="34.28515625" style="93" customWidth="1"/>
    <col min="13571" max="13582" width="10.7109375" style="93" customWidth="1"/>
    <col min="13583" max="13824" width="10.42578125" style="93"/>
    <col min="13825" max="13825" width="5.28515625" style="93" customWidth="1"/>
    <col min="13826" max="13826" width="34.28515625" style="93" customWidth="1"/>
    <col min="13827" max="13838" width="10.7109375" style="93" customWidth="1"/>
    <col min="13839" max="14080" width="10.42578125" style="93"/>
    <col min="14081" max="14081" width="5.28515625" style="93" customWidth="1"/>
    <col min="14082" max="14082" width="34.28515625" style="93" customWidth="1"/>
    <col min="14083" max="14094" width="10.7109375" style="93" customWidth="1"/>
    <col min="14095" max="14336" width="10.42578125" style="93"/>
    <col min="14337" max="14337" width="5.28515625" style="93" customWidth="1"/>
    <col min="14338" max="14338" width="34.28515625" style="93" customWidth="1"/>
    <col min="14339" max="14350" width="10.7109375" style="93" customWidth="1"/>
    <col min="14351" max="14592" width="10.42578125" style="93"/>
    <col min="14593" max="14593" width="5.28515625" style="93" customWidth="1"/>
    <col min="14594" max="14594" width="34.28515625" style="93" customWidth="1"/>
    <col min="14595" max="14606" width="10.7109375" style="93" customWidth="1"/>
    <col min="14607" max="14848" width="10.42578125" style="93"/>
    <col min="14849" max="14849" width="5.28515625" style="93" customWidth="1"/>
    <col min="14850" max="14850" width="34.28515625" style="93" customWidth="1"/>
    <col min="14851" max="14862" width="10.7109375" style="93" customWidth="1"/>
    <col min="14863" max="15104" width="10.42578125" style="93"/>
    <col min="15105" max="15105" width="5.28515625" style="93" customWidth="1"/>
    <col min="15106" max="15106" width="34.28515625" style="93" customWidth="1"/>
    <col min="15107" max="15118" width="10.7109375" style="93" customWidth="1"/>
    <col min="15119" max="15360" width="10.42578125" style="93"/>
    <col min="15361" max="15361" width="5.28515625" style="93" customWidth="1"/>
    <col min="15362" max="15362" width="34.28515625" style="93" customWidth="1"/>
    <col min="15363" max="15374" width="10.7109375" style="93" customWidth="1"/>
    <col min="15375" max="15616" width="10.42578125" style="93"/>
    <col min="15617" max="15617" width="5.28515625" style="93" customWidth="1"/>
    <col min="15618" max="15618" width="34.28515625" style="93" customWidth="1"/>
    <col min="15619" max="15630" width="10.7109375" style="93" customWidth="1"/>
    <col min="15631" max="15872" width="10.42578125" style="93"/>
    <col min="15873" max="15873" width="5.28515625" style="93" customWidth="1"/>
    <col min="15874" max="15874" width="34.28515625" style="93" customWidth="1"/>
    <col min="15875" max="15886" width="10.7109375" style="93" customWidth="1"/>
    <col min="15887" max="16128" width="10.42578125" style="93"/>
    <col min="16129" max="16129" width="5.28515625" style="93" customWidth="1"/>
    <col min="16130" max="16130" width="34.28515625" style="93" customWidth="1"/>
    <col min="16131" max="16142" width="10.7109375" style="93" customWidth="1"/>
    <col min="16143" max="16384" width="10.42578125" style="93"/>
  </cols>
  <sheetData>
    <row r="1" spans="1:18" ht="27.75" customHeight="1">
      <c r="A1" s="395" t="s">
        <v>210</v>
      </c>
      <c r="B1" s="395"/>
      <c r="C1" s="395"/>
      <c r="D1" s="395"/>
      <c r="E1" s="395"/>
      <c r="F1" s="395"/>
      <c r="G1" s="395"/>
      <c r="H1" s="395"/>
      <c r="I1" s="395"/>
      <c r="J1" s="395"/>
      <c r="K1" s="395"/>
      <c r="L1" s="395"/>
      <c r="M1" s="395"/>
      <c r="N1" s="395"/>
    </row>
    <row r="2" spans="1:18" ht="27.75" customHeight="1">
      <c r="A2" s="396" t="s">
        <v>211</v>
      </c>
      <c r="B2" s="396"/>
      <c r="C2" s="396"/>
      <c r="D2" s="396"/>
      <c r="E2" s="396"/>
      <c r="F2" s="396"/>
      <c r="G2" s="396"/>
      <c r="H2" s="396"/>
      <c r="I2" s="396"/>
      <c r="J2" s="396"/>
      <c r="K2" s="396"/>
      <c r="L2" s="396"/>
      <c r="M2" s="396"/>
      <c r="N2" s="396"/>
    </row>
    <row r="3" spans="1:18" ht="20.25" customHeight="1">
      <c r="A3" s="125"/>
      <c r="B3" s="125"/>
      <c r="C3" s="125"/>
      <c r="D3" s="125"/>
      <c r="E3" s="125"/>
      <c r="F3" s="125"/>
      <c r="G3" s="125"/>
      <c r="H3" s="125"/>
      <c r="I3" s="125"/>
      <c r="J3" s="125"/>
      <c r="K3" s="125"/>
      <c r="L3" s="125"/>
      <c r="M3" s="125"/>
      <c r="N3" s="125"/>
    </row>
    <row r="4" spans="1:18" s="90" customFormat="1" ht="45" customHeight="1">
      <c r="A4" s="96" t="s">
        <v>212</v>
      </c>
      <c r="B4" s="96" t="s">
        <v>213</v>
      </c>
      <c r="C4" s="96" t="s">
        <v>214</v>
      </c>
      <c r="D4" s="97" t="s">
        <v>215</v>
      </c>
      <c r="E4" s="98" t="s">
        <v>216</v>
      </c>
      <c r="F4" s="98" t="s">
        <v>217</v>
      </c>
      <c r="G4" s="98" t="s">
        <v>218</v>
      </c>
      <c r="H4" s="98" t="s">
        <v>219</v>
      </c>
      <c r="I4" s="98" t="s">
        <v>220</v>
      </c>
      <c r="J4" s="98" t="s">
        <v>221</v>
      </c>
      <c r="K4" s="98" t="s">
        <v>222</v>
      </c>
      <c r="L4" s="98" t="s">
        <v>223</v>
      </c>
      <c r="M4" s="98" t="s">
        <v>224</v>
      </c>
      <c r="N4" s="98" t="s">
        <v>225</v>
      </c>
    </row>
    <row r="5" spans="1:18" s="117" customFormat="1" ht="23.25" customHeight="1">
      <c r="A5" s="126" t="s">
        <v>226</v>
      </c>
      <c r="B5" s="126" t="s">
        <v>227</v>
      </c>
      <c r="C5" s="126"/>
      <c r="D5" s="127"/>
      <c r="E5" s="128"/>
      <c r="F5" s="128"/>
      <c r="G5" s="128"/>
      <c r="H5" s="128"/>
      <c r="I5" s="156"/>
      <c r="J5" s="128"/>
      <c r="K5" s="128"/>
      <c r="L5" s="128"/>
      <c r="M5" s="128"/>
      <c r="N5" s="128"/>
    </row>
    <row r="6" spans="1:18" s="118" customFormat="1" ht="35.25" customHeight="1">
      <c r="A6" s="129" t="s">
        <v>8</v>
      </c>
      <c r="B6" s="130" t="s">
        <v>228</v>
      </c>
      <c r="C6" s="129" t="s">
        <v>39</v>
      </c>
      <c r="D6" s="131">
        <f>SUM(E6:N6)</f>
        <v>197251.43000000005</v>
      </c>
      <c r="E6" s="131">
        <f t="shared" ref="E6:N6" si="0">E9+E34+E37+E40+E43+E59</f>
        <v>23522.7</v>
      </c>
      <c r="F6" s="131">
        <f t="shared" si="0"/>
        <v>30730.65</v>
      </c>
      <c r="G6" s="131">
        <f t="shared" si="0"/>
        <v>19251</v>
      </c>
      <c r="H6" s="131">
        <f t="shared" si="0"/>
        <v>12537.289999999999</v>
      </c>
      <c r="I6" s="131">
        <f t="shared" si="0"/>
        <v>23141.72</v>
      </c>
      <c r="J6" s="131">
        <f t="shared" si="0"/>
        <v>12866.4</v>
      </c>
      <c r="K6" s="131">
        <f t="shared" si="0"/>
        <v>11004</v>
      </c>
      <c r="L6" s="131">
        <f t="shared" si="0"/>
        <v>26780.420000000002</v>
      </c>
      <c r="M6" s="131">
        <f t="shared" si="0"/>
        <v>9726.4199999999983</v>
      </c>
      <c r="N6" s="131">
        <f t="shared" si="0"/>
        <v>27690.83</v>
      </c>
    </row>
    <row r="7" spans="1:18" s="117" customFormat="1" ht="33">
      <c r="A7" s="129" t="s">
        <v>8</v>
      </c>
      <c r="B7" s="130" t="s">
        <v>229</v>
      </c>
      <c r="C7" s="129" t="s">
        <v>57</v>
      </c>
      <c r="D7" s="131">
        <f>SUM(E7:N7)</f>
        <v>121672.40400000001</v>
      </c>
      <c r="E7" s="131">
        <f>E12+E27</f>
        <v>20864</v>
      </c>
      <c r="F7" s="131">
        <f t="shared" ref="F7:N7" si="1">F12+F27</f>
        <v>20069.3</v>
      </c>
      <c r="G7" s="131">
        <f t="shared" si="1"/>
        <v>7976.5</v>
      </c>
      <c r="H7" s="131">
        <f t="shared" si="1"/>
        <v>12821</v>
      </c>
      <c r="I7" s="131">
        <f t="shared" si="1"/>
        <v>10715</v>
      </c>
      <c r="J7" s="131">
        <f t="shared" si="1"/>
        <v>12091</v>
      </c>
      <c r="K7" s="131">
        <f t="shared" si="1"/>
        <v>21172.9</v>
      </c>
      <c r="L7" s="131">
        <f t="shared" si="1"/>
        <v>9272</v>
      </c>
      <c r="M7" s="131">
        <f t="shared" si="1"/>
        <v>5770.7040000000006</v>
      </c>
      <c r="N7" s="131">
        <f t="shared" si="1"/>
        <v>920</v>
      </c>
      <c r="R7" s="169"/>
    </row>
    <row r="8" spans="1:18" s="119" customFormat="1" ht="23.25" customHeight="1">
      <c r="A8" s="132"/>
      <c r="B8" s="133" t="s">
        <v>230</v>
      </c>
      <c r="C8" s="132" t="s">
        <v>57</v>
      </c>
      <c r="D8" s="134">
        <f t="shared" ref="D8:D59" si="2">SUM(E8:N8)</f>
        <v>98753.104000000007</v>
      </c>
      <c r="E8" s="134">
        <f>E12</f>
        <v>15456</v>
      </c>
      <c r="F8" s="134">
        <f>F12</f>
        <v>18606.8</v>
      </c>
      <c r="G8" s="134">
        <f t="shared" ref="G8:N8" si="3">G12</f>
        <v>7171.5</v>
      </c>
      <c r="H8" s="134">
        <f t="shared" si="3"/>
        <v>12235</v>
      </c>
      <c r="I8" s="134">
        <f t="shared" si="3"/>
        <v>9486</v>
      </c>
      <c r="J8" s="134">
        <f t="shared" si="3"/>
        <v>7774</v>
      </c>
      <c r="K8" s="134">
        <f t="shared" si="3"/>
        <v>13662.1</v>
      </c>
      <c r="L8" s="134">
        <f t="shared" si="3"/>
        <v>8721</v>
      </c>
      <c r="M8" s="134">
        <f t="shared" si="3"/>
        <v>5070.7040000000006</v>
      </c>
      <c r="N8" s="134">
        <f t="shared" si="3"/>
        <v>570</v>
      </c>
      <c r="O8" s="157"/>
    </row>
    <row r="9" spans="1:18" s="117" customFormat="1" ht="23.25" customHeight="1">
      <c r="A9" s="129">
        <v>1</v>
      </c>
      <c r="B9" s="135" t="s">
        <v>231</v>
      </c>
      <c r="C9" s="129" t="s">
        <v>39</v>
      </c>
      <c r="D9" s="131">
        <f t="shared" si="2"/>
        <v>27682.7</v>
      </c>
      <c r="E9" s="131">
        <f>E10+E25</f>
        <v>4188</v>
      </c>
      <c r="F9" s="131">
        <f>F10+F25</f>
        <v>3890</v>
      </c>
      <c r="G9" s="131">
        <f t="shared" ref="G9:N9" si="4">G10+G25</f>
        <v>1602</v>
      </c>
      <c r="H9" s="131">
        <f t="shared" si="4"/>
        <v>3495</v>
      </c>
      <c r="I9" s="131">
        <f t="shared" si="4"/>
        <v>2495</v>
      </c>
      <c r="J9" s="131">
        <f t="shared" si="4"/>
        <v>2303</v>
      </c>
      <c r="K9" s="131">
        <f t="shared" si="4"/>
        <v>5440</v>
      </c>
      <c r="L9" s="131">
        <f t="shared" si="4"/>
        <v>2013</v>
      </c>
      <c r="M9" s="131">
        <f t="shared" si="4"/>
        <v>2001.7</v>
      </c>
      <c r="N9" s="131">
        <f t="shared" si="4"/>
        <v>255</v>
      </c>
    </row>
    <row r="10" spans="1:18" s="120" customFormat="1" ht="23.25" customHeight="1">
      <c r="A10" s="136" t="s">
        <v>232</v>
      </c>
      <c r="B10" s="137" t="s">
        <v>233</v>
      </c>
      <c r="C10" s="136" t="s">
        <v>39</v>
      </c>
      <c r="D10" s="131">
        <f t="shared" si="2"/>
        <v>22647.7</v>
      </c>
      <c r="E10" s="131">
        <f>E13+E16</f>
        <v>2970</v>
      </c>
      <c r="F10" s="131">
        <f t="shared" ref="F10:N10" si="5">F13+F16</f>
        <v>3624</v>
      </c>
      <c r="G10" s="131">
        <f t="shared" si="5"/>
        <v>1452</v>
      </c>
      <c r="H10" s="131">
        <f t="shared" si="5"/>
        <v>3355</v>
      </c>
      <c r="I10" s="131">
        <f t="shared" si="5"/>
        <v>2225</v>
      </c>
      <c r="J10" s="131">
        <f t="shared" si="5"/>
        <v>1519</v>
      </c>
      <c r="K10" s="131">
        <f t="shared" si="5"/>
        <v>3606</v>
      </c>
      <c r="L10" s="131">
        <f t="shared" si="5"/>
        <v>1895</v>
      </c>
      <c r="M10" s="131">
        <f t="shared" si="5"/>
        <v>1811.7</v>
      </c>
      <c r="N10" s="131">
        <f t="shared" si="5"/>
        <v>190</v>
      </c>
    </row>
    <row r="11" spans="1:18" s="94" customFormat="1" ht="23.25" customHeight="1">
      <c r="A11" s="138"/>
      <c r="B11" s="139" t="s">
        <v>234</v>
      </c>
      <c r="C11" s="138" t="s">
        <v>235</v>
      </c>
      <c r="D11" s="140">
        <f>D12/D10*10</f>
        <v>43.604032197529996</v>
      </c>
      <c r="E11" s="140">
        <f>E12/E10*10</f>
        <v>52.040404040404042</v>
      </c>
      <c r="F11" s="140">
        <f t="shared" ref="F11:N11" si="6">F12/F10*10</f>
        <v>51.343267108167765</v>
      </c>
      <c r="G11" s="140">
        <f t="shared" si="6"/>
        <v>49.3904958677686</v>
      </c>
      <c r="H11" s="140">
        <f t="shared" si="6"/>
        <v>36.467958271236959</v>
      </c>
      <c r="I11" s="140">
        <f t="shared" si="6"/>
        <v>42.633707865168532</v>
      </c>
      <c r="J11" s="140">
        <f t="shared" si="6"/>
        <v>51.178406846609612</v>
      </c>
      <c r="K11" s="140">
        <f t="shared" si="6"/>
        <v>37.887132556849693</v>
      </c>
      <c r="L11" s="140">
        <f t="shared" si="6"/>
        <v>46.021108179419521</v>
      </c>
      <c r="M11" s="140">
        <f t="shared" si="6"/>
        <v>27.988651542749906</v>
      </c>
      <c r="N11" s="140">
        <f t="shared" si="6"/>
        <v>30</v>
      </c>
      <c r="O11" s="158"/>
    </row>
    <row r="12" spans="1:18" s="94" customFormat="1" ht="23.25" customHeight="1">
      <c r="A12" s="138"/>
      <c r="B12" s="139" t="s">
        <v>236</v>
      </c>
      <c r="C12" s="138" t="s">
        <v>57</v>
      </c>
      <c r="D12" s="141">
        <f t="shared" si="2"/>
        <v>98753.104000000007</v>
      </c>
      <c r="E12" s="141">
        <f>E15+E18</f>
        <v>15456</v>
      </c>
      <c r="F12" s="141">
        <f t="shared" ref="F12:N12" si="7">F15+F18</f>
        <v>18606.8</v>
      </c>
      <c r="G12" s="141">
        <f t="shared" si="7"/>
        <v>7171.5</v>
      </c>
      <c r="H12" s="141">
        <f t="shared" si="7"/>
        <v>12235</v>
      </c>
      <c r="I12" s="141">
        <f t="shared" si="7"/>
        <v>9486</v>
      </c>
      <c r="J12" s="141">
        <f t="shared" si="7"/>
        <v>7774</v>
      </c>
      <c r="K12" s="141">
        <f t="shared" si="7"/>
        <v>13662.1</v>
      </c>
      <c r="L12" s="141">
        <f t="shared" si="7"/>
        <v>8721</v>
      </c>
      <c r="M12" s="141">
        <f t="shared" si="7"/>
        <v>5070.7040000000006</v>
      </c>
      <c r="N12" s="141">
        <f t="shared" si="7"/>
        <v>570</v>
      </c>
    </row>
    <row r="13" spans="1:18" s="121" customFormat="1" ht="23.25" customHeight="1">
      <c r="A13" s="142" t="s">
        <v>237</v>
      </c>
      <c r="B13" s="143" t="s">
        <v>238</v>
      </c>
      <c r="C13" s="142" t="s">
        <v>39</v>
      </c>
      <c r="D13" s="144">
        <f t="shared" si="2"/>
        <v>7218</v>
      </c>
      <c r="E13" s="144">
        <v>1310</v>
      </c>
      <c r="F13" s="144">
        <v>1674</v>
      </c>
      <c r="G13" s="144">
        <v>557</v>
      </c>
      <c r="H13" s="144">
        <v>830</v>
      </c>
      <c r="I13" s="144">
        <v>895</v>
      </c>
      <c r="J13" s="144">
        <v>528</v>
      </c>
      <c r="K13" s="144">
        <v>451</v>
      </c>
      <c r="L13" s="144">
        <v>680</v>
      </c>
      <c r="M13" s="144">
        <v>253</v>
      </c>
      <c r="N13" s="144">
        <v>40</v>
      </c>
      <c r="O13" s="159"/>
    </row>
    <row r="14" spans="1:18" s="94" customFormat="1" ht="23.25" customHeight="1">
      <c r="A14" s="138"/>
      <c r="B14" s="139" t="s">
        <v>234</v>
      </c>
      <c r="C14" s="138" t="s">
        <v>235</v>
      </c>
      <c r="D14" s="140">
        <f>D15/D13*10</f>
        <v>50.00706566916044</v>
      </c>
      <c r="E14" s="140">
        <f>E15/E13*10</f>
        <v>51.984732824427482</v>
      </c>
      <c r="F14" s="140">
        <f t="shared" ref="F14:N14" si="8">F15/F13*10</f>
        <v>51.999999999999993</v>
      </c>
      <c r="G14" s="140">
        <f t="shared" si="8"/>
        <v>52.152603231597851</v>
      </c>
      <c r="H14" s="140">
        <f t="shared" si="8"/>
        <v>39.204819277108435</v>
      </c>
      <c r="I14" s="140">
        <f t="shared" si="8"/>
        <v>48</v>
      </c>
      <c r="J14" s="140">
        <f t="shared" si="8"/>
        <v>60.79545454545454</v>
      </c>
      <c r="K14" s="140">
        <f t="shared" si="8"/>
        <v>39.126385809312637</v>
      </c>
      <c r="L14" s="140">
        <f t="shared" si="8"/>
        <v>60.161764705882355</v>
      </c>
      <c r="M14" s="140">
        <f t="shared" si="8"/>
        <v>34.972332015810274</v>
      </c>
      <c r="N14" s="140">
        <f t="shared" si="8"/>
        <v>43.75</v>
      </c>
    </row>
    <row r="15" spans="1:18" s="94" customFormat="1" ht="23.25" customHeight="1">
      <c r="A15" s="138"/>
      <c r="B15" s="139" t="s">
        <v>236</v>
      </c>
      <c r="C15" s="138" t="s">
        <v>57</v>
      </c>
      <c r="D15" s="141">
        <f t="shared" si="2"/>
        <v>36095.100000000006</v>
      </c>
      <c r="E15" s="141">
        <v>6810</v>
      </c>
      <c r="F15" s="141">
        <v>8704.7999999999993</v>
      </c>
      <c r="G15" s="141">
        <v>2904.9</v>
      </c>
      <c r="H15" s="141">
        <v>3254</v>
      </c>
      <c r="I15" s="141">
        <v>4296</v>
      </c>
      <c r="J15" s="141">
        <v>3210</v>
      </c>
      <c r="K15" s="141">
        <v>1764.6</v>
      </c>
      <c r="L15" s="141">
        <v>4091</v>
      </c>
      <c r="M15" s="141">
        <v>884.8</v>
      </c>
      <c r="N15" s="141">
        <v>175</v>
      </c>
    </row>
    <row r="16" spans="1:18" s="121" customFormat="1" ht="23.25" customHeight="1">
      <c r="A16" s="142" t="s">
        <v>239</v>
      </c>
      <c r="B16" s="143" t="s">
        <v>43</v>
      </c>
      <c r="C16" s="142" t="s">
        <v>39</v>
      </c>
      <c r="D16" s="144">
        <f t="shared" si="2"/>
        <v>15429.7</v>
      </c>
      <c r="E16" s="144">
        <f>E19+E22</f>
        <v>1660</v>
      </c>
      <c r="F16" s="144">
        <v>1950</v>
      </c>
      <c r="G16" s="144">
        <f>G19+G22</f>
        <v>895</v>
      </c>
      <c r="H16" s="144">
        <v>2525</v>
      </c>
      <c r="I16" s="144">
        <v>1330</v>
      </c>
      <c r="J16" s="144">
        <f>J19+J22</f>
        <v>991</v>
      </c>
      <c r="K16" s="144">
        <v>3155</v>
      </c>
      <c r="L16" s="144">
        <v>1215</v>
      </c>
      <c r="M16" s="144">
        <v>1558.7</v>
      </c>
      <c r="N16" s="144">
        <v>150</v>
      </c>
    </row>
    <row r="17" spans="1:14" s="94" customFormat="1" ht="23.25" customHeight="1">
      <c r="A17" s="138"/>
      <c r="B17" s="139" t="s">
        <v>234</v>
      </c>
      <c r="C17" s="138" t="s">
        <v>235</v>
      </c>
      <c r="D17" s="140">
        <f>D18/D16*10</f>
        <v>40.608698808142734</v>
      </c>
      <c r="E17" s="140">
        <f t="shared" ref="E17:N17" si="9">E18/E16*10</f>
        <v>52.084337349397593</v>
      </c>
      <c r="F17" s="140">
        <f t="shared" si="9"/>
        <v>50.779487179487184</v>
      </c>
      <c r="G17" s="140">
        <f t="shared" si="9"/>
        <v>47.67150837988828</v>
      </c>
      <c r="H17" s="140">
        <f t="shared" si="9"/>
        <v>35.56831683168317</v>
      </c>
      <c r="I17" s="140">
        <f t="shared" si="9"/>
        <v>39.022556390977442</v>
      </c>
      <c r="J17" s="140">
        <f t="shared" si="9"/>
        <v>46.054490413723514</v>
      </c>
      <c r="K17" s="140">
        <f t="shared" si="9"/>
        <v>37.709984152139462</v>
      </c>
      <c r="L17" s="140">
        <f t="shared" si="9"/>
        <v>38.106995884773667</v>
      </c>
      <c r="M17" s="140">
        <f t="shared" si="9"/>
        <v>26.855097196381603</v>
      </c>
      <c r="N17" s="140">
        <f t="shared" si="9"/>
        <v>26.333333333333332</v>
      </c>
    </row>
    <row r="18" spans="1:14" s="94" customFormat="1" ht="23.25" customHeight="1">
      <c r="A18" s="138"/>
      <c r="B18" s="139" t="s">
        <v>236</v>
      </c>
      <c r="C18" s="138" t="s">
        <v>57</v>
      </c>
      <c r="D18" s="141">
        <f t="shared" si="2"/>
        <v>62658.004000000001</v>
      </c>
      <c r="E18" s="141">
        <f>E21+E24</f>
        <v>8646</v>
      </c>
      <c r="F18" s="141">
        <f t="shared" ref="F18:N18" si="10">F21+F24</f>
        <v>9902</v>
      </c>
      <c r="G18" s="141">
        <f t="shared" si="10"/>
        <v>4266.6000000000004</v>
      </c>
      <c r="H18" s="141">
        <f t="shared" si="10"/>
        <v>8981</v>
      </c>
      <c r="I18" s="141">
        <f t="shared" si="10"/>
        <v>5190</v>
      </c>
      <c r="J18" s="141">
        <f t="shared" si="10"/>
        <v>4564</v>
      </c>
      <c r="K18" s="141">
        <f t="shared" si="10"/>
        <v>11897.5</v>
      </c>
      <c r="L18" s="141">
        <f t="shared" si="10"/>
        <v>4630</v>
      </c>
      <c r="M18" s="141">
        <f t="shared" si="10"/>
        <v>4185.9040000000005</v>
      </c>
      <c r="N18" s="141">
        <f t="shared" si="10"/>
        <v>395</v>
      </c>
    </row>
    <row r="19" spans="1:14" s="122" customFormat="1" ht="23.25" customHeight="1">
      <c r="A19" s="145" t="s">
        <v>8</v>
      </c>
      <c r="B19" s="146" t="s">
        <v>240</v>
      </c>
      <c r="C19" s="145" t="s">
        <v>39</v>
      </c>
      <c r="D19" s="134">
        <f t="shared" si="2"/>
        <v>12594</v>
      </c>
      <c r="E19" s="134">
        <v>1620</v>
      </c>
      <c r="F19" s="134">
        <v>1900</v>
      </c>
      <c r="G19" s="134">
        <v>855</v>
      </c>
      <c r="H19" s="134">
        <v>1885</v>
      </c>
      <c r="I19" s="134">
        <v>1000</v>
      </c>
      <c r="J19" s="134">
        <v>639</v>
      </c>
      <c r="K19" s="134">
        <v>2580</v>
      </c>
      <c r="L19" s="134">
        <v>795</v>
      </c>
      <c r="M19" s="134">
        <v>1270</v>
      </c>
      <c r="N19" s="134">
        <v>50</v>
      </c>
    </row>
    <row r="20" spans="1:14" s="122" customFormat="1" ht="23.25" customHeight="1">
      <c r="A20" s="145"/>
      <c r="B20" s="147" t="s">
        <v>234</v>
      </c>
      <c r="C20" s="145" t="s">
        <v>235</v>
      </c>
      <c r="D20" s="148">
        <f>D21/D19*10</f>
        <v>45.613466730188975</v>
      </c>
      <c r="E20" s="148">
        <f t="shared" ref="E20:N20" si="11">E21/E19*10</f>
        <v>53</v>
      </c>
      <c r="F20" s="148">
        <f t="shared" si="11"/>
        <v>51.536842105263155</v>
      </c>
      <c r="G20" s="148">
        <f t="shared" si="11"/>
        <v>49.20000000000001</v>
      </c>
      <c r="H20" s="148">
        <f t="shared" si="11"/>
        <v>41.198938992042436</v>
      </c>
      <c r="I20" s="148">
        <f t="shared" si="11"/>
        <v>47</v>
      </c>
      <c r="J20" s="148">
        <f t="shared" si="11"/>
        <v>60.406885758998435</v>
      </c>
      <c r="K20" s="148">
        <f t="shared" si="11"/>
        <v>40.922480620155035</v>
      </c>
      <c r="L20" s="148">
        <f t="shared" si="11"/>
        <v>50.314465408805027</v>
      </c>
      <c r="M20" s="148">
        <f t="shared" si="11"/>
        <v>29.503937007874015</v>
      </c>
      <c r="N20" s="148">
        <f t="shared" si="11"/>
        <v>46</v>
      </c>
    </row>
    <row r="21" spans="1:14" s="122" customFormat="1" ht="23.25" customHeight="1">
      <c r="A21" s="145"/>
      <c r="B21" s="147" t="s">
        <v>236</v>
      </c>
      <c r="C21" s="145" t="s">
        <v>57</v>
      </c>
      <c r="D21" s="134">
        <f t="shared" si="2"/>
        <v>57445.599999999999</v>
      </c>
      <c r="E21" s="134">
        <v>8586</v>
      </c>
      <c r="F21" s="134">
        <v>9792</v>
      </c>
      <c r="G21" s="134">
        <v>4206.6000000000004</v>
      </c>
      <c r="H21" s="134">
        <v>7766</v>
      </c>
      <c r="I21" s="134">
        <v>4700</v>
      </c>
      <c r="J21" s="134">
        <v>3860</v>
      </c>
      <c r="K21" s="134">
        <v>10558</v>
      </c>
      <c r="L21" s="134">
        <v>4000</v>
      </c>
      <c r="M21" s="134">
        <v>3747</v>
      </c>
      <c r="N21" s="134">
        <v>230</v>
      </c>
    </row>
    <row r="22" spans="1:14" s="122" customFormat="1" ht="23.25" customHeight="1">
      <c r="A22" s="145" t="s">
        <v>8</v>
      </c>
      <c r="B22" s="146" t="s">
        <v>241</v>
      </c>
      <c r="C22" s="145" t="s">
        <v>39</v>
      </c>
      <c r="D22" s="134">
        <f t="shared" si="2"/>
        <v>2835.7</v>
      </c>
      <c r="E22" s="134">
        <v>40</v>
      </c>
      <c r="F22" s="134">
        <v>50</v>
      </c>
      <c r="G22" s="134">
        <v>40</v>
      </c>
      <c r="H22" s="134">
        <v>640</v>
      </c>
      <c r="I22" s="134">
        <v>330</v>
      </c>
      <c r="J22" s="134">
        <v>352</v>
      </c>
      <c r="K22" s="134">
        <v>575</v>
      </c>
      <c r="L22" s="134">
        <v>420</v>
      </c>
      <c r="M22" s="134">
        <v>288.7</v>
      </c>
      <c r="N22" s="134">
        <v>100</v>
      </c>
    </row>
    <row r="23" spans="1:14" s="122" customFormat="1" ht="23.25" customHeight="1">
      <c r="A23" s="145"/>
      <c r="B23" s="147" t="s">
        <v>234</v>
      </c>
      <c r="C23" s="145" t="s">
        <v>235</v>
      </c>
      <c r="D23" s="148">
        <f>D24/D22*10</f>
        <v>18.381366152978103</v>
      </c>
      <c r="E23" s="148">
        <f t="shared" ref="E23:N23" si="12">E24/E22*10</f>
        <v>15</v>
      </c>
      <c r="F23" s="148">
        <f t="shared" si="12"/>
        <v>22</v>
      </c>
      <c r="G23" s="148">
        <f t="shared" si="12"/>
        <v>15</v>
      </c>
      <c r="H23" s="148">
        <f t="shared" si="12"/>
        <v>18.984375</v>
      </c>
      <c r="I23" s="148">
        <f t="shared" si="12"/>
        <v>14.848484848484848</v>
      </c>
      <c r="J23" s="148">
        <f t="shared" si="12"/>
        <v>20</v>
      </c>
      <c r="K23" s="148">
        <f t="shared" si="12"/>
        <v>23.295652173913041</v>
      </c>
      <c r="L23" s="148">
        <f t="shared" si="12"/>
        <v>15</v>
      </c>
      <c r="M23" s="148">
        <f t="shared" si="12"/>
        <v>15.20277104260478</v>
      </c>
      <c r="N23" s="148">
        <f t="shared" si="12"/>
        <v>16.5</v>
      </c>
    </row>
    <row r="24" spans="1:14" s="122" customFormat="1" ht="23.25" customHeight="1">
      <c r="A24" s="145"/>
      <c r="B24" s="147" t="s">
        <v>236</v>
      </c>
      <c r="C24" s="145" t="s">
        <v>57</v>
      </c>
      <c r="D24" s="134">
        <f t="shared" si="2"/>
        <v>5212.4040000000005</v>
      </c>
      <c r="E24" s="134">
        <v>60</v>
      </c>
      <c r="F24" s="134">
        <v>110</v>
      </c>
      <c r="G24" s="134">
        <v>60</v>
      </c>
      <c r="H24" s="134">
        <v>1215</v>
      </c>
      <c r="I24" s="134">
        <v>490</v>
      </c>
      <c r="J24" s="134">
        <v>704</v>
      </c>
      <c r="K24" s="134">
        <v>1339.5</v>
      </c>
      <c r="L24" s="134">
        <v>630</v>
      </c>
      <c r="M24" s="134">
        <v>438.904</v>
      </c>
      <c r="N24" s="134">
        <v>165</v>
      </c>
    </row>
    <row r="25" spans="1:14" s="117" customFormat="1" ht="23.25" customHeight="1">
      <c r="A25" s="136" t="s">
        <v>242</v>
      </c>
      <c r="B25" s="137" t="s">
        <v>243</v>
      </c>
      <c r="C25" s="136" t="s">
        <v>39</v>
      </c>
      <c r="D25" s="131">
        <f t="shared" si="2"/>
        <v>5035</v>
      </c>
      <c r="E25" s="131">
        <v>1218</v>
      </c>
      <c r="F25" s="131">
        <v>266</v>
      </c>
      <c r="G25" s="131">
        <f>G28+G31</f>
        <v>150</v>
      </c>
      <c r="H25" s="131">
        <v>140</v>
      </c>
      <c r="I25" s="131">
        <v>270</v>
      </c>
      <c r="J25" s="131">
        <f>J28+J31</f>
        <v>784</v>
      </c>
      <c r="K25" s="131">
        <v>1834</v>
      </c>
      <c r="L25" s="131">
        <v>118</v>
      </c>
      <c r="M25" s="131">
        <v>190</v>
      </c>
      <c r="N25" s="131">
        <v>65</v>
      </c>
    </row>
    <row r="26" spans="1:14" ht="23.25" customHeight="1">
      <c r="A26" s="138"/>
      <c r="B26" s="139" t="s">
        <v>234</v>
      </c>
      <c r="C26" s="138" t="s">
        <v>235</v>
      </c>
      <c r="D26" s="140">
        <f>D27/D25*10</f>
        <v>45.519960278053624</v>
      </c>
      <c r="E26" s="140">
        <f t="shared" ref="E26:N26" si="13">E27/E25*10</f>
        <v>44.400656814449917</v>
      </c>
      <c r="F26" s="140">
        <f t="shared" si="13"/>
        <v>54.981203007518793</v>
      </c>
      <c r="G26" s="140">
        <f t="shared" si="13"/>
        <v>53.666666666666664</v>
      </c>
      <c r="H26" s="140">
        <f t="shared" si="13"/>
        <v>41.857142857142861</v>
      </c>
      <c r="I26" s="140">
        <f t="shared" si="13"/>
        <v>45.518518518518519</v>
      </c>
      <c r="J26" s="140">
        <f t="shared" si="13"/>
        <v>55.063775510204081</v>
      </c>
      <c r="K26" s="140">
        <f t="shared" si="13"/>
        <v>40.953107960741548</v>
      </c>
      <c r="L26" s="140">
        <f t="shared" si="13"/>
        <v>46.694915254237294</v>
      </c>
      <c r="M26" s="140">
        <f t="shared" si="13"/>
        <v>36.84210526315789</v>
      </c>
      <c r="N26" s="140">
        <f t="shared" si="13"/>
        <v>53.846153846153854</v>
      </c>
    </row>
    <row r="27" spans="1:14" ht="23.25" customHeight="1">
      <c r="A27" s="138"/>
      <c r="B27" s="139" t="s">
        <v>236</v>
      </c>
      <c r="C27" s="138" t="s">
        <v>57</v>
      </c>
      <c r="D27" s="141">
        <f t="shared" si="2"/>
        <v>22919.3</v>
      </c>
      <c r="E27" s="141">
        <v>5408</v>
      </c>
      <c r="F27" s="141">
        <f t="shared" ref="F27:N27" si="14">F30+F33</f>
        <v>1462.5</v>
      </c>
      <c r="G27" s="141">
        <f t="shared" si="14"/>
        <v>805</v>
      </c>
      <c r="H27" s="141">
        <f t="shared" si="14"/>
        <v>586</v>
      </c>
      <c r="I27" s="141">
        <f t="shared" si="14"/>
        <v>1229</v>
      </c>
      <c r="J27" s="141">
        <f t="shared" si="14"/>
        <v>4317</v>
      </c>
      <c r="K27" s="141">
        <f t="shared" si="14"/>
        <v>7510.8</v>
      </c>
      <c r="L27" s="141">
        <f t="shared" si="14"/>
        <v>551</v>
      </c>
      <c r="M27" s="141">
        <f t="shared" si="14"/>
        <v>700</v>
      </c>
      <c r="N27" s="141">
        <f t="shared" si="14"/>
        <v>350</v>
      </c>
    </row>
    <row r="28" spans="1:14" s="123" customFormat="1" ht="23.25" customHeight="1">
      <c r="A28" s="142" t="s">
        <v>237</v>
      </c>
      <c r="B28" s="143" t="s">
        <v>244</v>
      </c>
      <c r="C28" s="142" t="s">
        <v>39</v>
      </c>
      <c r="D28" s="144">
        <f t="shared" si="2"/>
        <v>835</v>
      </c>
      <c r="E28" s="144">
        <v>218</v>
      </c>
      <c r="F28" s="144">
        <v>55</v>
      </c>
      <c r="G28" s="144">
        <v>50</v>
      </c>
      <c r="H28" s="144">
        <v>10</v>
      </c>
      <c r="I28" s="144">
        <v>80</v>
      </c>
      <c r="J28" s="144">
        <v>10</v>
      </c>
      <c r="K28" s="144">
        <v>404</v>
      </c>
      <c r="L28" s="144">
        <v>8</v>
      </c>
      <c r="M28" s="144"/>
      <c r="N28" s="144"/>
    </row>
    <row r="29" spans="1:14" ht="23.25" customHeight="1">
      <c r="A29" s="138"/>
      <c r="B29" s="139" t="s">
        <v>234</v>
      </c>
      <c r="C29" s="138" t="s">
        <v>235</v>
      </c>
      <c r="D29" s="140">
        <f>D30/D28*10</f>
        <v>40.961676646706593</v>
      </c>
      <c r="E29" s="140">
        <f t="shared" ref="E29:L29" si="15">E30/E28*10</f>
        <v>37.064220183486242</v>
      </c>
      <c r="F29" s="140">
        <f t="shared" si="15"/>
        <v>55</v>
      </c>
      <c r="G29" s="140">
        <f t="shared" si="15"/>
        <v>53</v>
      </c>
      <c r="H29" s="140">
        <f t="shared" si="15"/>
        <v>40</v>
      </c>
      <c r="I29" s="140">
        <f t="shared" si="15"/>
        <v>45.5</v>
      </c>
      <c r="J29" s="140">
        <f t="shared" si="15"/>
        <v>53</v>
      </c>
      <c r="K29" s="140">
        <f t="shared" si="15"/>
        <v>38.633663366336634</v>
      </c>
      <c r="L29" s="140">
        <f t="shared" si="15"/>
        <v>33.75</v>
      </c>
      <c r="M29" s="140"/>
      <c r="N29" s="140"/>
    </row>
    <row r="30" spans="1:14" ht="23.25" customHeight="1">
      <c r="A30" s="138"/>
      <c r="B30" s="139" t="s">
        <v>236</v>
      </c>
      <c r="C30" s="138" t="s">
        <v>57</v>
      </c>
      <c r="D30" s="141">
        <f t="shared" si="2"/>
        <v>3420.3</v>
      </c>
      <c r="E30" s="141">
        <v>808</v>
      </c>
      <c r="F30" s="141">
        <v>302.5</v>
      </c>
      <c r="G30" s="141">
        <v>265</v>
      </c>
      <c r="H30" s="141">
        <v>40</v>
      </c>
      <c r="I30" s="141">
        <v>364</v>
      </c>
      <c r="J30" s="141">
        <v>53</v>
      </c>
      <c r="K30" s="141">
        <v>1560.8</v>
      </c>
      <c r="L30" s="141">
        <v>27</v>
      </c>
      <c r="M30" s="141"/>
      <c r="N30" s="141"/>
    </row>
    <row r="31" spans="1:14" s="123" customFormat="1" ht="23.25" customHeight="1">
      <c r="A31" s="142" t="s">
        <v>239</v>
      </c>
      <c r="B31" s="143" t="s">
        <v>245</v>
      </c>
      <c r="C31" s="142" t="s">
        <v>39</v>
      </c>
      <c r="D31" s="144">
        <f t="shared" si="2"/>
        <v>4200</v>
      </c>
      <c r="E31" s="144">
        <v>1000</v>
      </c>
      <c r="F31" s="144">
        <v>211</v>
      </c>
      <c r="G31" s="144">
        <v>100</v>
      </c>
      <c r="H31" s="144">
        <v>130</v>
      </c>
      <c r="I31" s="144">
        <v>190</v>
      </c>
      <c r="J31" s="144">
        <v>774</v>
      </c>
      <c r="K31" s="144">
        <v>1430</v>
      </c>
      <c r="L31" s="144">
        <v>110</v>
      </c>
      <c r="M31" s="160">
        <v>190</v>
      </c>
      <c r="N31" s="144">
        <v>65</v>
      </c>
    </row>
    <row r="32" spans="1:14" ht="23.25" customHeight="1">
      <c r="A32" s="138"/>
      <c r="B32" s="139" t="s">
        <v>234</v>
      </c>
      <c r="C32" s="138" t="s">
        <v>235</v>
      </c>
      <c r="D32" s="140">
        <f>D33/D31*10</f>
        <v>46.42619047619047</v>
      </c>
      <c r="E32" s="140">
        <f t="shared" ref="E32:N32" si="16">E33/E31*10</f>
        <v>46</v>
      </c>
      <c r="F32" s="140">
        <f t="shared" si="16"/>
        <v>54.976303317535546</v>
      </c>
      <c r="G32" s="140">
        <f t="shared" si="16"/>
        <v>54</v>
      </c>
      <c r="H32" s="140">
        <f t="shared" si="16"/>
        <v>42</v>
      </c>
      <c r="I32" s="140">
        <f t="shared" si="16"/>
        <v>45.526315789473685</v>
      </c>
      <c r="J32" s="140">
        <f t="shared" si="16"/>
        <v>55.090439276485782</v>
      </c>
      <c r="K32" s="140">
        <f t="shared" si="16"/>
        <v>41.608391608391607</v>
      </c>
      <c r="L32" s="140">
        <f t="shared" si="16"/>
        <v>47.63636363636364</v>
      </c>
      <c r="M32" s="140">
        <f t="shared" si="16"/>
        <v>36.84210526315789</v>
      </c>
      <c r="N32" s="140">
        <f t="shared" si="16"/>
        <v>53.846153846153854</v>
      </c>
    </row>
    <row r="33" spans="1:18" ht="23.25" customHeight="1">
      <c r="A33" s="138"/>
      <c r="B33" s="139" t="s">
        <v>236</v>
      </c>
      <c r="C33" s="138" t="s">
        <v>57</v>
      </c>
      <c r="D33" s="141">
        <f t="shared" si="2"/>
        <v>19499</v>
      </c>
      <c r="E33" s="141">
        <v>4600</v>
      </c>
      <c r="F33" s="141">
        <v>1160</v>
      </c>
      <c r="G33" s="141">
        <v>540</v>
      </c>
      <c r="H33" s="141">
        <v>546</v>
      </c>
      <c r="I33" s="141">
        <v>865</v>
      </c>
      <c r="J33" s="141">
        <v>4264</v>
      </c>
      <c r="K33" s="141">
        <v>5950</v>
      </c>
      <c r="L33" s="141">
        <v>524</v>
      </c>
      <c r="M33" s="161">
        <v>700</v>
      </c>
      <c r="N33" s="141">
        <v>350</v>
      </c>
      <c r="R33" s="173"/>
    </row>
    <row r="34" spans="1:18" s="117" customFormat="1" ht="23.25" customHeight="1">
      <c r="A34" s="136">
        <v>2</v>
      </c>
      <c r="B34" s="137" t="s">
        <v>48</v>
      </c>
      <c r="C34" s="136" t="s">
        <v>39</v>
      </c>
      <c r="D34" s="131">
        <f t="shared" si="2"/>
        <v>38009</v>
      </c>
      <c r="E34" s="131">
        <v>5210</v>
      </c>
      <c r="F34" s="131">
        <v>3800</v>
      </c>
      <c r="G34" s="131">
        <v>4500</v>
      </c>
      <c r="H34" s="131">
        <v>3800</v>
      </c>
      <c r="I34" s="131">
        <v>4800</v>
      </c>
      <c r="J34" s="131">
        <v>4038</v>
      </c>
      <c r="K34" s="131">
        <v>1416</v>
      </c>
      <c r="L34" s="131">
        <v>6780</v>
      </c>
      <c r="M34" s="131">
        <v>1865</v>
      </c>
      <c r="N34" s="131">
        <v>1800</v>
      </c>
    </row>
    <row r="35" spans="1:18" ht="23.25" customHeight="1">
      <c r="A35" s="138" t="s">
        <v>246</v>
      </c>
      <c r="B35" s="139" t="s">
        <v>234</v>
      </c>
      <c r="C35" s="138" t="s">
        <v>235</v>
      </c>
      <c r="D35" s="140">
        <f>D36/D34*10</f>
        <v>159.07306164329501</v>
      </c>
      <c r="E35" s="140">
        <v>180.42226487523999</v>
      </c>
      <c r="F35" s="140">
        <v>143</v>
      </c>
      <c r="G35" s="140">
        <f>G36/G34*10</f>
        <v>173.33333333333331</v>
      </c>
      <c r="H35" s="140">
        <v>132.19999999999999</v>
      </c>
      <c r="I35" s="140">
        <v>160</v>
      </c>
      <c r="J35" s="140">
        <v>96</v>
      </c>
      <c r="K35" s="140">
        <f>K36/K34*10</f>
        <v>156.70197740112994</v>
      </c>
      <c r="L35" s="140">
        <v>192.389380530973</v>
      </c>
      <c r="M35" s="140">
        <v>137.53887399463801</v>
      </c>
      <c r="N35" s="140">
        <v>190</v>
      </c>
    </row>
    <row r="36" spans="1:18" ht="23.25" customHeight="1">
      <c r="A36" s="138"/>
      <c r="B36" s="139" t="s">
        <v>236</v>
      </c>
      <c r="C36" s="138" t="s">
        <v>57</v>
      </c>
      <c r="D36" s="141">
        <f t="shared" si="2"/>
        <v>604620.80000000005</v>
      </c>
      <c r="E36" s="141">
        <v>94000</v>
      </c>
      <c r="F36" s="141">
        <v>54340</v>
      </c>
      <c r="G36" s="141">
        <v>78000</v>
      </c>
      <c r="H36" s="141">
        <v>50236</v>
      </c>
      <c r="I36" s="141">
        <v>76800</v>
      </c>
      <c r="J36" s="141">
        <v>38764.800000000003</v>
      </c>
      <c r="K36" s="141">
        <v>22189</v>
      </c>
      <c r="L36" s="141">
        <v>130440</v>
      </c>
      <c r="M36" s="141">
        <v>25651</v>
      </c>
      <c r="N36" s="141">
        <v>34200</v>
      </c>
    </row>
    <row r="37" spans="1:18" s="120" customFormat="1" ht="23.25" customHeight="1">
      <c r="A37" s="136">
        <v>3</v>
      </c>
      <c r="B37" s="137" t="s">
        <v>247</v>
      </c>
      <c r="C37" s="136" t="s">
        <v>39</v>
      </c>
      <c r="D37" s="131">
        <f t="shared" si="2"/>
        <v>3204.3</v>
      </c>
      <c r="E37" s="131">
        <v>972</v>
      </c>
      <c r="F37" s="131">
        <v>700</v>
      </c>
      <c r="G37" s="131">
        <v>320</v>
      </c>
      <c r="H37" s="131">
        <v>120</v>
      </c>
      <c r="I37" s="131">
        <v>130</v>
      </c>
      <c r="J37" s="131">
        <f>J38+J39</f>
        <v>250</v>
      </c>
      <c r="K37" s="131">
        <v>400</v>
      </c>
      <c r="L37" s="131">
        <v>150</v>
      </c>
      <c r="M37" s="131">
        <v>50</v>
      </c>
      <c r="N37" s="131">
        <v>112.3</v>
      </c>
    </row>
    <row r="38" spans="1:18" s="94" customFormat="1" ht="23.25" customHeight="1">
      <c r="A38" s="138"/>
      <c r="B38" s="139" t="s">
        <v>248</v>
      </c>
      <c r="C38" s="138" t="s">
        <v>39</v>
      </c>
      <c r="D38" s="141">
        <f t="shared" si="2"/>
        <v>2754.3</v>
      </c>
      <c r="E38" s="141">
        <v>933</v>
      </c>
      <c r="F38" s="141">
        <v>450</v>
      </c>
      <c r="G38" s="141">
        <v>290</v>
      </c>
      <c r="H38" s="141">
        <v>120</v>
      </c>
      <c r="I38" s="141">
        <v>130</v>
      </c>
      <c r="J38" s="141">
        <v>145</v>
      </c>
      <c r="K38" s="141">
        <v>400</v>
      </c>
      <c r="L38" s="141">
        <v>124</v>
      </c>
      <c r="M38" s="141">
        <v>50</v>
      </c>
      <c r="N38" s="141">
        <v>112.3</v>
      </c>
    </row>
    <row r="39" spans="1:18" s="94" customFormat="1" ht="23.25" customHeight="1">
      <c r="A39" s="138"/>
      <c r="B39" s="139" t="s">
        <v>249</v>
      </c>
      <c r="C39" s="138" t="s">
        <v>39</v>
      </c>
      <c r="D39" s="141">
        <f t="shared" si="2"/>
        <v>450</v>
      </c>
      <c r="E39" s="141">
        <v>39</v>
      </c>
      <c r="F39" s="141">
        <v>250</v>
      </c>
      <c r="G39" s="141">
        <v>30</v>
      </c>
      <c r="H39" s="141"/>
      <c r="I39" s="141"/>
      <c r="J39" s="141">
        <v>105</v>
      </c>
      <c r="K39" s="141"/>
      <c r="L39" s="141">
        <v>26</v>
      </c>
      <c r="M39" s="141"/>
      <c r="N39" s="141">
        <v>0</v>
      </c>
    </row>
    <row r="40" spans="1:18" s="117" customFormat="1" ht="23.25" customHeight="1">
      <c r="A40" s="129">
        <v>4</v>
      </c>
      <c r="B40" s="135" t="s">
        <v>250</v>
      </c>
      <c r="C40" s="129" t="s">
        <v>39</v>
      </c>
      <c r="D40" s="131">
        <f t="shared" si="2"/>
        <v>954</v>
      </c>
      <c r="E40" s="131">
        <v>700</v>
      </c>
      <c r="F40" s="131">
        <v>22</v>
      </c>
      <c r="G40" s="131">
        <v>50</v>
      </c>
      <c r="H40" s="131"/>
      <c r="I40" s="131"/>
      <c r="J40" s="131">
        <v>39</v>
      </c>
      <c r="K40" s="131"/>
      <c r="L40" s="131">
        <v>143</v>
      </c>
      <c r="M40" s="131"/>
      <c r="N40" s="131"/>
    </row>
    <row r="41" spans="1:18" ht="23.25" customHeight="1">
      <c r="A41" s="149"/>
      <c r="B41" s="139" t="s">
        <v>234</v>
      </c>
      <c r="C41" s="149" t="s">
        <v>235</v>
      </c>
      <c r="D41" s="140">
        <f>D42/D40*10</f>
        <v>571.43605870020963</v>
      </c>
      <c r="E41" s="140">
        <v>550</v>
      </c>
      <c r="F41" s="140">
        <v>600</v>
      </c>
      <c r="G41" s="140">
        <v>700</v>
      </c>
      <c r="H41" s="140"/>
      <c r="I41" s="140"/>
      <c r="J41" s="140">
        <v>582.05128205128199</v>
      </c>
      <c r="K41" s="140"/>
      <c r="L41" s="140">
        <v>624.12587412587402</v>
      </c>
      <c r="M41" s="140"/>
      <c r="N41" s="140"/>
    </row>
    <row r="42" spans="1:18" ht="23.25" customHeight="1">
      <c r="A42" s="149"/>
      <c r="B42" s="139" t="s">
        <v>236</v>
      </c>
      <c r="C42" s="149" t="s">
        <v>57</v>
      </c>
      <c r="D42" s="141">
        <f t="shared" si="2"/>
        <v>54515</v>
      </c>
      <c r="E42" s="141">
        <v>38500</v>
      </c>
      <c r="F42" s="150">
        <v>1320</v>
      </c>
      <c r="G42" s="150">
        <f>G41*G40/10</f>
        <v>3500</v>
      </c>
      <c r="H42" s="141"/>
      <c r="I42" s="141"/>
      <c r="J42" s="141">
        <v>2270</v>
      </c>
      <c r="K42" s="141"/>
      <c r="L42" s="141">
        <v>8925</v>
      </c>
      <c r="M42" s="141"/>
      <c r="N42" s="141"/>
    </row>
    <row r="43" spans="1:18" s="117" customFormat="1" ht="23.25" customHeight="1">
      <c r="A43" s="129">
        <v>5</v>
      </c>
      <c r="B43" s="135" t="s">
        <v>251</v>
      </c>
      <c r="C43" s="129" t="s">
        <v>39</v>
      </c>
      <c r="D43" s="131">
        <f t="shared" si="2"/>
        <v>119754.35999999999</v>
      </c>
      <c r="E43" s="131">
        <f>E44+E50+E55+E57</f>
        <v>12158.7</v>
      </c>
      <c r="F43" s="131">
        <f>F44+F50+F55+F57</f>
        <v>21917.030000000002</v>
      </c>
      <c r="G43" s="131">
        <f>G44+G50+G55+G57</f>
        <v>12414</v>
      </c>
      <c r="H43" s="131">
        <f t="shared" ref="H43:N43" si="17">H44+H50+H55+H57</f>
        <v>4190.1399999999994</v>
      </c>
      <c r="I43" s="131">
        <f t="shared" si="17"/>
        <v>15606.720000000001</v>
      </c>
      <c r="J43" s="131">
        <f t="shared" si="17"/>
        <v>6096.4</v>
      </c>
      <c r="K43" s="131">
        <f t="shared" si="17"/>
        <v>2447.4</v>
      </c>
      <c r="L43" s="131">
        <f t="shared" si="17"/>
        <v>17275.240000000002</v>
      </c>
      <c r="M43" s="131">
        <f t="shared" si="17"/>
        <v>2187.7000000000003</v>
      </c>
      <c r="N43" s="131">
        <f t="shared" si="17"/>
        <v>25461.030000000002</v>
      </c>
    </row>
    <row r="44" spans="1:18" s="117" customFormat="1" ht="23.25" customHeight="1">
      <c r="A44" s="129" t="s">
        <v>34</v>
      </c>
      <c r="B44" s="135" t="s">
        <v>44</v>
      </c>
      <c r="C44" s="129" t="s">
        <v>39</v>
      </c>
      <c r="D44" s="131">
        <f t="shared" si="2"/>
        <v>28933.9</v>
      </c>
      <c r="E44" s="131">
        <v>850</v>
      </c>
      <c r="F44" s="131">
        <v>11820</v>
      </c>
      <c r="G44" s="151">
        <v>2768.2</v>
      </c>
      <c r="H44" s="131">
        <v>1805</v>
      </c>
      <c r="I44" s="131">
        <v>5292</v>
      </c>
      <c r="J44" s="131">
        <v>825.3</v>
      </c>
      <c r="K44" s="131">
        <v>921.4</v>
      </c>
      <c r="L44" s="131">
        <v>2898</v>
      </c>
      <c r="M44" s="131">
        <v>1650</v>
      </c>
      <c r="N44" s="131">
        <v>104</v>
      </c>
    </row>
    <row r="45" spans="1:18" s="119" customFormat="1" ht="23.25" customHeight="1">
      <c r="A45" s="132"/>
      <c r="B45" s="133" t="s">
        <v>252</v>
      </c>
      <c r="C45" s="132" t="s">
        <v>39</v>
      </c>
      <c r="D45" s="134">
        <f t="shared" si="2"/>
        <v>87</v>
      </c>
      <c r="E45" s="134">
        <v>6</v>
      </c>
      <c r="F45" s="144"/>
      <c r="G45" s="134"/>
      <c r="H45" s="134">
        <v>10</v>
      </c>
      <c r="I45" s="134">
        <v>10</v>
      </c>
      <c r="J45" s="134">
        <v>0</v>
      </c>
      <c r="K45" s="134">
        <v>20</v>
      </c>
      <c r="L45" s="134"/>
      <c r="M45" s="134">
        <v>41</v>
      </c>
      <c r="N45" s="134">
        <v>0</v>
      </c>
    </row>
    <row r="46" spans="1:18" s="119" customFormat="1" ht="23.25" customHeight="1">
      <c r="A46" s="132"/>
      <c r="B46" s="133" t="s">
        <v>253</v>
      </c>
      <c r="C46" s="132" t="s">
        <v>39</v>
      </c>
      <c r="D46" s="134">
        <f t="shared" si="2"/>
        <v>364</v>
      </c>
      <c r="E46" s="134">
        <v>50</v>
      </c>
      <c r="F46" s="134">
        <v>213</v>
      </c>
      <c r="G46" s="152"/>
      <c r="H46" s="134">
        <v>27</v>
      </c>
      <c r="I46" s="134">
        <v>21</v>
      </c>
      <c r="J46" s="134"/>
      <c r="K46" s="134">
        <v>10</v>
      </c>
      <c r="L46" s="134">
        <v>34</v>
      </c>
      <c r="M46" s="134">
        <v>9</v>
      </c>
      <c r="N46" s="134"/>
    </row>
    <row r="47" spans="1:18" s="119" customFormat="1" ht="23.25" customHeight="1">
      <c r="A47" s="132"/>
      <c r="B47" s="133" t="s">
        <v>254</v>
      </c>
      <c r="C47" s="132" t="s">
        <v>39</v>
      </c>
      <c r="D47" s="134">
        <f t="shared" si="2"/>
        <v>25061.06</v>
      </c>
      <c r="E47" s="134">
        <v>750</v>
      </c>
      <c r="F47" s="134">
        <v>10926.86</v>
      </c>
      <c r="G47" s="134">
        <v>2350</v>
      </c>
      <c r="H47" s="134">
        <v>1601</v>
      </c>
      <c r="I47" s="134">
        <v>4440</v>
      </c>
      <c r="J47" s="134">
        <v>562</v>
      </c>
      <c r="K47" s="134">
        <v>744.8</v>
      </c>
      <c r="L47" s="134">
        <v>2402.4</v>
      </c>
      <c r="M47" s="162">
        <v>1193</v>
      </c>
      <c r="N47" s="134">
        <v>91</v>
      </c>
    </row>
    <row r="48" spans="1:18" ht="23.25" customHeight="1">
      <c r="A48" s="149"/>
      <c r="B48" s="139" t="s">
        <v>234</v>
      </c>
      <c r="C48" s="149" t="s">
        <v>235</v>
      </c>
      <c r="D48" s="140">
        <f>D49/D47*10</f>
        <v>27.752902710420067</v>
      </c>
      <c r="E48" s="140">
        <v>25</v>
      </c>
      <c r="F48" s="140">
        <f t="shared" ref="F48:N48" si="18">F49/F47*10</f>
        <v>34.999990848240024</v>
      </c>
      <c r="G48" s="140">
        <f t="shared" si="18"/>
        <v>34.836595744680857</v>
      </c>
      <c r="H48" s="140">
        <f t="shared" si="18"/>
        <v>12.204871955028107</v>
      </c>
      <c r="I48" s="140">
        <f t="shared" si="18"/>
        <v>22</v>
      </c>
      <c r="J48" s="140">
        <f t="shared" si="18"/>
        <v>10.391459074733095</v>
      </c>
      <c r="K48" s="140">
        <f t="shared" si="18"/>
        <v>14.200000000000001</v>
      </c>
      <c r="L48" s="140">
        <f t="shared" si="18"/>
        <v>23.917748917748916</v>
      </c>
      <c r="M48" s="140">
        <f t="shared" si="18"/>
        <v>16.001676445934617</v>
      </c>
      <c r="N48" s="140">
        <f t="shared" si="18"/>
        <v>25</v>
      </c>
    </row>
    <row r="49" spans="1:18" ht="23.25" customHeight="1">
      <c r="A49" s="149"/>
      <c r="B49" s="139" t="s">
        <v>236</v>
      </c>
      <c r="C49" s="149" t="s">
        <v>57</v>
      </c>
      <c r="D49" s="141">
        <f t="shared" si="2"/>
        <v>69551.716</v>
      </c>
      <c r="E49" s="141">
        <v>1875</v>
      </c>
      <c r="F49" s="141">
        <v>38244</v>
      </c>
      <c r="G49" s="141">
        <v>8186.6</v>
      </c>
      <c r="H49" s="141">
        <v>1954</v>
      </c>
      <c r="I49" s="141">
        <v>9768</v>
      </c>
      <c r="J49" s="141">
        <v>584</v>
      </c>
      <c r="K49" s="141">
        <v>1057.616</v>
      </c>
      <c r="L49" s="141">
        <v>5746</v>
      </c>
      <c r="M49" s="161">
        <v>1909</v>
      </c>
      <c r="N49" s="141">
        <v>227.5</v>
      </c>
    </row>
    <row r="50" spans="1:18" s="117" customFormat="1" ht="23.25" customHeight="1">
      <c r="A50" s="129" t="s">
        <v>62</v>
      </c>
      <c r="B50" s="135" t="s">
        <v>47</v>
      </c>
      <c r="C50" s="129" t="s">
        <v>39</v>
      </c>
      <c r="D50" s="131">
        <f t="shared" si="2"/>
        <v>76982.06</v>
      </c>
      <c r="E50" s="131">
        <v>9715</v>
      </c>
      <c r="F50" s="131">
        <v>7652.33</v>
      </c>
      <c r="G50" s="151">
        <v>7757.8</v>
      </c>
      <c r="H50" s="131">
        <v>1582</v>
      </c>
      <c r="I50" s="131">
        <v>9058</v>
      </c>
      <c r="J50" s="131">
        <v>3605.1</v>
      </c>
      <c r="K50" s="131"/>
      <c r="L50" s="131">
        <v>12602</v>
      </c>
      <c r="M50" s="131">
        <v>85</v>
      </c>
      <c r="N50" s="131">
        <v>24924.83</v>
      </c>
    </row>
    <row r="51" spans="1:18" s="119" customFormat="1" ht="23.25" customHeight="1">
      <c r="A51" s="132"/>
      <c r="B51" s="133" t="s">
        <v>252</v>
      </c>
      <c r="C51" s="132" t="s">
        <v>39</v>
      </c>
      <c r="D51" s="134">
        <f t="shared" si="2"/>
        <v>311</v>
      </c>
      <c r="E51" s="134">
        <v>70</v>
      </c>
      <c r="F51" s="144"/>
      <c r="G51" s="134"/>
      <c r="H51" s="134">
        <v>3</v>
      </c>
      <c r="I51" s="134"/>
      <c r="J51" s="134"/>
      <c r="K51" s="134"/>
      <c r="L51" s="134">
        <v>238</v>
      </c>
      <c r="M51" s="134"/>
      <c r="N51" s="134">
        <v>0</v>
      </c>
    </row>
    <row r="52" spans="1:18" s="119" customFormat="1" ht="23.25" customHeight="1">
      <c r="A52" s="132"/>
      <c r="B52" s="133" t="s">
        <v>254</v>
      </c>
      <c r="C52" s="132" t="s">
        <v>39</v>
      </c>
      <c r="D52" s="134">
        <f t="shared" si="2"/>
        <v>62963.93</v>
      </c>
      <c r="E52" s="134">
        <v>8000</v>
      </c>
      <c r="F52" s="153">
        <v>7199.73</v>
      </c>
      <c r="G52" s="134">
        <v>6850</v>
      </c>
      <c r="H52" s="134">
        <v>1130</v>
      </c>
      <c r="I52" s="134">
        <v>8000</v>
      </c>
      <c r="J52" s="134">
        <v>1784.2</v>
      </c>
      <c r="K52" s="134"/>
      <c r="L52" s="134">
        <v>10000</v>
      </c>
      <c r="M52" s="134"/>
      <c r="N52" s="134">
        <v>20000</v>
      </c>
    </row>
    <row r="53" spans="1:18" ht="23.25" customHeight="1">
      <c r="A53" s="149"/>
      <c r="B53" s="139" t="s">
        <v>234</v>
      </c>
      <c r="C53" s="149" t="s">
        <v>235</v>
      </c>
      <c r="D53" s="140">
        <f>D54/D52*10</f>
        <v>15.982891823003694</v>
      </c>
      <c r="E53" s="140">
        <v>16.235294117647101</v>
      </c>
      <c r="F53" s="140">
        <v>17.3</v>
      </c>
      <c r="G53" s="140">
        <v>12.5</v>
      </c>
      <c r="H53" s="140">
        <v>8.3008849557522097</v>
      </c>
      <c r="I53" s="140">
        <v>16</v>
      </c>
      <c r="J53" s="140">
        <v>15</v>
      </c>
      <c r="K53" s="140"/>
      <c r="L53" s="140">
        <v>17.213999999999999</v>
      </c>
      <c r="M53" s="140"/>
      <c r="N53" s="140">
        <v>16.5</v>
      </c>
    </row>
    <row r="54" spans="1:18" ht="23.25" customHeight="1">
      <c r="A54" s="149"/>
      <c r="B54" s="139" t="s">
        <v>236</v>
      </c>
      <c r="C54" s="149" t="s">
        <v>57</v>
      </c>
      <c r="D54" s="141">
        <f t="shared" si="2"/>
        <v>100634.56819411769</v>
      </c>
      <c r="E54" s="141">
        <f>E52*E53/10</f>
        <v>12988.235294117681</v>
      </c>
      <c r="F54" s="141">
        <v>12455.5329</v>
      </c>
      <c r="G54" s="141">
        <v>8562.5</v>
      </c>
      <c r="H54" s="141">
        <v>938</v>
      </c>
      <c r="I54" s="141">
        <v>12800</v>
      </c>
      <c r="J54" s="141">
        <f>J52*J53/10</f>
        <v>2676.3</v>
      </c>
      <c r="K54" s="141"/>
      <c r="L54" s="141">
        <v>17214</v>
      </c>
      <c r="M54" s="141"/>
      <c r="N54" s="141">
        <v>33000</v>
      </c>
    </row>
    <row r="55" spans="1:18" s="117" customFormat="1" ht="23.25" customHeight="1">
      <c r="A55" s="129" t="s">
        <v>66</v>
      </c>
      <c r="B55" s="135" t="s">
        <v>255</v>
      </c>
      <c r="C55" s="129" t="s">
        <v>39</v>
      </c>
      <c r="D55" s="131">
        <f t="shared" si="2"/>
        <v>10475</v>
      </c>
      <c r="E55" s="131">
        <f>1242.2+E56</f>
        <v>1342.2</v>
      </c>
      <c r="F55" s="154">
        <f>1919.9+F56</f>
        <v>2004.9</v>
      </c>
      <c r="G55" s="131">
        <f>820.2+G56</f>
        <v>970.2</v>
      </c>
      <c r="H55" s="131">
        <f>371.64+H56</f>
        <v>396.64</v>
      </c>
      <c r="I55" s="131">
        <f>833.02+I56</f>
        <v>883.02</v>
      </c>
      <c r="J55" s="131">
        <f>1021+J56</f>
        <v>1221</v>
      </c>
      <c r="K55" s="131">
        <f>1236+K56</f>
        <v>1346</v>
      </c>
      <c r="L55" s="131">
        <f>1256.24+L56-16</f>
        <v>1540.24</v>
      </c>
      <c r="M55" s="131">
        <f>278.8+M56</f>
        <v>338.8</v>
      </c>
      <c r="N55" s="163">
        <f>412+N56</f>
        <v>432</v>
      </c>
      <c r="O55" s="164"/>
      <c r="P55" s="165"/>
      <c r="Q55" s="170"/>
      <c r="R55" s="165"/>
    </row>
    <row r="56" spans="1:18" s="119" customFormat="1" ht="23.25" customHeight="1">
      <c r="A56" s="132"/>
      <c r="B56" s="133" t="s">
        <v>252</v>
      </c>
      <c r="C56" s="132" t="s">
        <v>39</v>
      </c>
      <c r="D56" s="134">
        <f t="shared" si="2"/>
        <v>1100</v>
      </c>
      <c r="E56" s="134">
        <v>100</v>
      </c>
      <c r="F56" s="134">
        <v>85</v>
      </c>
      <c r="G56" s="134">
        <v>150</v>
      </c>
      <c r="H56" s="134">
        <v>25</v>
      </c>
      <c r="I56" s="134">
        <v>50</v>
      </c>
      <c r="J56" s="134">
        <v>200</v>
      </c>
      <c r="K56" s="134">
        <v>110</v>
      </c>
      <c r="L56" s="134">
        <v>300</v>
      </c>
      <c r="M56" s="134">
        <v>60</v>
      </c>
      <c r="N56" s="166">
        <v>20</v>
      </c>
      <c r="O56" s="157"/>
      <c r="P56" s="167"/>
      <c r="Q56" s="167"/>
      <c r="R56" s="167"/>
    </row>
    <row r="57" spans="1:18" s="117" customFormat="1" ht="23.25" customHeight="1">
      <c r="A57" s="129" t="s">
        <v>76</v>
      </c>
      <c r="B57" s="135" t="s">
        <v>53</v>
      </c>
      <c r="C57" s="129" t="s">
        <v>39</v>
      </c>
      <c r="D57" s="131">
        <f t="shared" si="2"/>
        <v>3363.3999999999996</v>
      </c>
      <c r="E57" s="131">
        <f>180.5+E58</f>
        <v>251.5</v>
      </c>
      <c r="F57" s="154">
        <f>327.8+F58</f>
        <v>439.8</v>
      </c>
      <c r="G57" s="131">
        <f>556.8+G58</f>
        <v>917.8</v>
      </c>
      <c r="H57" s="131">
        <f>325.5+H58</f>
        <v>406.5</v>
      </c>
      <c r="I57" s="131">
        <f>287.7+I58</f>
        <v>373.7</v>
      </c>
      <c r="J57" s="131">
        <f>354+J58</f>
        <v>445</v>
      </c>
      <c r="K57" s="131">
        <f>180+K58</f>
        <v>180</v>
      </c>
      <c r="L57" s="131">
        <f>113+L58</f>
        <v>235</v>
      </c>
      <c r="M57" s="131">
        <f>37.9+M58</f>
        <v>113.9</v>
      </c>
      <c r="N57" s="168">
        <f>0.2+N58</f>
        <v>0.2</v>
      </c>
      <c r="O57" s="169"/>
      <c r="P57" s="170"/>
      <c r="Q57" s="170"/>
      <c r="R57" s="165"/>
    </row>
    <row r="58" spans="1:18" s="119" customFormat="1" ht="23.25" customHeight="1">
      <c r="A58" s="132"/>
      <c r="B58" s="133" t="s">
        <v>252</v>
      </c>
      <c r="C58" s="132" t="s">
        <v>39</v>
      </c>
      <c r="D58" s="134">
        <f t="shared" si="2"/>
        <v>1000</v>
      </c>
      <c r="E58" s="134">
        <f>10+61</f>
        <v>71</v>
      </c>
      <c r="F58" s="134">
        <f>50+62</f>
        <v>112</v>
      </c>
      <c r="G58" s="134">
        <f>300+61</f>
        <v>361</v>
      </c>
      <c r="H58" s="134">
        <f>20+61</f>
        <v>81</v>
      </c>
      <c r="I58" s="134">
        <f>25+61</f>
        <v>86</v>
      </c>
      <c r="J58" s="134">
        <f>30+61</f>
        <v>91</v>
      </c>
      <c r="K58" s="134"/>
      <c r="L58" s="134">
        <f>60+62</f>
        <v>122</v>
      </c>
      <c r="M58" s="134">
        <f>15+61</f>
        <v>76</v>
      </c>
      <c r="N58" s="166"/>
      <c r="P58" s="171"/>
      <c r="Q58" s="167"/>
      <c r="R58" s="167"/>
    </row>
    <row r="59" spans="1:18" ht="23.25" customHeight="1">
      <c r="A59" s="129">
        <v>6</v>
      </c>
      <c r="B59" s="135" t="s">
        <v>256</v>
      </c>
      <c r="C59" s="129" t="s">
        <v>39</v>
      </c>
      <c r="D59" s="131">
        <f t="shared" si="2"/>
        <v>7647.07</v>
      </c>
      <c r="E59" s="131">
        <f>E60+E64</f>
        <v>294</v>
      </c>
      <c r="F59" s="131">
        <f t="shared" ref="F59:N59" si="19">F60+F64</f>
        <v>401.62</v>
      </c>
      <c r="G59" s="131">
        <f t="shared" si="19"/>
        <v>365</v>
      </c>
      <c r="H59" s="131">
        <f t="shared" si="19"/>
        <v>932.15</v>
      </c>
      <c r="I59" s="131">
        <f t="shared" si="19"/>
        <v>110</v>
      </c>
      <c r="J59" s="131">
        <f t="shared" si="19"/>
        <v>140</v>
      </c>
      <c r="K59" s="131">
        <f t="shared" si="19"/>
        <v>1300.5999999999999</v>
      </c>
      <c r="L59" s="131">
        <f t="shared" si="19"/>
        <v>419.18</v>
      </c>
      <c r="M59" s="131">
        <f t="shared" si="19"/>
        <v>3622.0199999999995</v>
      </c>
      <c r="N59" s="131">
        <f t="shared" si="19"/>
        <v>62.5</v>
      </c>
      <c r="P59" s="172"/>
      <c r="Q59" s="172"/>
      <c r="R59" s="172"/>
    </row>
    <row r="60" spans="1:18" ht="23.25" customHeight="1">
      <c r="A60" s="129" t="s">
        <v>257</v>
      </c>
      <c r="B60" s="135" t="s">
        <v>258</v>
      </c>
      <c r="C60" s="129" t="s">
        <v>39</v>
      </c>
      <c r="D60" s="131">
        <f t="shared" ref="D60:D67" si="20">SUM(E60:N60)</f>
        <v>2240.5099999999998</v>
      </c>
      <c r="E60" s="131"/>
      <c r="F60" s="131"/>
      <c r="G60" s="131"/>
      <c r="H60" s="131">
        <f>33.15+H61</f>
        <v>38.15</v>
      </c>
      <c r="I60" s="131"/>
      <c r="J60" s="131"/>
      <c r="K60" s="131"/>
      <c r="L60" s="131"/>
      <c r="M60" s="131">
        <f>M61+1754.66-47.3</f>
        <v>2202.3599999999997</v>
      </c>
      <c r="N60" s="163"/>
      <c r="P60" s="172"/>
      <c r="Q60" s="172"/>
      <c r="R60" s="172"/>
    </row>
    <row r="61" spans="1:18" s="119" customFormat="1" ht="23.25" customHeight="1">
      <c r="A61" s="132"/>
      <c r="B61" s="133" t="s">
        <v>252</v>
      </c>
      <c r="C61" s="132" t="s">
        <v>39</v>
      </c>
      <c r="D61" s="134">
        <f t="shared" si="20"/>
        <v>500</v>
      </c>
      <c r="E61" s="134"/>
      <c r="F61" s="144"/>
      <c r="G61" s="134"/>
      <c r="H61" s="134">
        <v>5</v>
      </c>
      <c r="I61" s="134"/>
      <c r="J61" s="134"/>
      <c r="K61" s="134"/>
      <c r="L61" s="134"/>
      <c r="M61" s="134">
        <f>M62+M63</f>
        <v>495</v>
      </c>
      <c r="N61" s="166"/>
      <c r="P61" s="167"/>
      <c r="Q61" s="167"/>
      <c r="R61" s="167"/>
    </row>
    <row r="62" spans="1:18" s="119" customFormat="1" ht="23.25" customHeight="1">
      <c r="A62" s="132"/>
      <c r="B62" s="133" t="s">
        <v>259</v>
      </c>
      <c r="C62" s="132" t="s">
        <v>39</v>
      </c>
      <c r="D62" s="148">
        <f t="shared" si="20"/>
        <v>18.5</v>
      </c>
      <c r="E62" s="148"/>
      <c r="F62" s="155"/>
      <c r="G62" s="148"/>
      <c r="H62" s="134">
        <v>5</v>
      </c>
      <c r="I62" s="148"/>
      <c r="J62" s="148"/>
      <c r="K62" s="148"/>
      <c r="L62" s="148"/>
      <c r="M62" s="148">
        <v>13.5</v>
      </c>
      <c r="N62" s="166"/>
      <c r="P62" s="167"/>
      <c r="Q62" s="167"/>
      <c r="R62" s="167"/>
    </row>
    <row r="63" spans="1:18" s="119" customFormat="1" ht="23.25" customHeight="1">
      <c r="A63" s="132"/>
      <c r="B63" s="133" t="s">
        <v>260</v>
      </c>
      <c r="C63" s="132" t="s">
        <v>39</v>
      </c>
      <c r="D63" s="148">
        <f t="shared" si="20"/>
        <v>481.5</v>
      </c>
      <c r="E63" s="148"/>
      <c r="F63" s="155"/>
      <c r="G63" s="148"/>
      <c r="H63" s="148"/>
      <c r="I63" s="148"/>
      <c r="J63" s="148"/>
      <c r="K63" s="148"/>
      <c r="L63" s="148"/>
      <c r="M63" s="148">
        <v>481.5</v>
      </c>
      <c r="N63" s="166"/>
      <c r="P63" s="167"/>
      <c r="Q63" s="167"/>
      <c r="R63" s="167"/>
    </row>
    <row r="64" spans="1:18" ht="23.25" customHeight="1">
      <c r="A64" s="129" t="s">
        <v>261</v>
      </c>
      <c r="B64" s="135" t="s">
        <v>262</v>
      </c>
      <c r="C64" s="129" t="s">
        <v>39</v>
      </c>
      <c r="D64" s="131">
        <f t="shared" si="20"/>
        <v>5406.5599999999995</v>
      </c>
      <c r="E64" s="131">
        <v>294</v>
      </c>
      <c r="F64" s="131">
        <v>401.62</v>
      </c>
      <c r="G64" s="131">
        <v>365</v>
      </c>
      <c r="H64" s="131">
        <v>894</v>
      </c>
      <c r="I64" s="131">
        <v>110</v>
      </c>
      <c r="J64" s="131">
        <v>140</v>
      </c>
      <c r="K64" s="131">
        <v>1300.5999999999999</v>
      </c>
      <c r="L64" s="131">
        <v>419.18</v>
      </c>
      <c r="M64" s="131">
        <f>985.66+M65</f>
        <v>1419.6599999999999</v>
      </c>
      <c r="N64" s="131">
        <v>62.5</v>
      </c>
      <c r="P64" s="172"/>
      <c r="Q64" s="172"/>
      <c r="R64" s="165"/>
    </row>
    <row r="65" spans="1:18" s="119" customFormat="1" ht="23.25" customHeight="1">
      <c r="A65" s="132"/>
      <c r="B65" s="133" t="s">
        <v>252</v>
      </c>
      <c r="C65" s="132" t="s">
        <v>39</v>
      </c>
      <c r="D65" s="134">
        <f t="shared" si="20"/>
        <v>900</v>
      </c>
      <c r="E65" s="134"/>
      <c r="F65" s="134"/>
      <c r="G65" s="134">
        <v>150</v>
      </c>
      <c r="H65" s="134"/>
      <c r="I65" s="134">
        <v>20</v>
      </c>
      <c r="J65" s="134">
        <v>47</v>
      </c>
      <c r="K65" s="134">
        <v>149</v>
      </c>
      <c r="L65" s="134">
        <v>100</v>
      </c>
      <c r="M65" s="134">
        <v>434</v>
      </c>
      <c r="N65" s="134">
        <v>0</v>
      </c>
      <c r="P65" s="167"/>
      <c r="Q65" s="167"/>
      <c r="R65" s="167"/>
    </row>
    <row r="66" spans="1:18" s="119" customFormat="1" ht="23.25" customHeight="1">
      <c r="A66" s="132"/>
      <c r="B66" s="133" t="s">
        <v>259</v>
      </c>
      <c r="C66" s="132" t="s">
        <v>39</v>
      </c>
      <c r="D66" s="134">
        <f t="shared" si="20"/>
        <v>700</v>
      </c>
      <c r="E66" s="134"/>
      <c r="F66" s="134"/>
      <c r="G66" s="134">
        <v>150</v>
      </c>
      <c r="H66" s="134"/>
      <c r="I66" s="134">
        <v>20</v>
      </c>
      <c r="J66" s="134">
        <v>47</v>
      </c>
      <c r="K66" s="134">
        <v>149</v>
      </c>
      <c r="L66" s="134">
        <v>100</v>
      </c>
      <c r="M66" s="134">
        <v>234</v>
      </c>
      <c r="N66" s="134"/>
    </row>
    <row r="67" spans="1:18" s="119" customFormat="1" ht="23.25" customHeight="1">
      <c r="A67" s="132"/>
      <c r="B67" s="133" t="s">
        <v>260</v>
      </c>
      <c r="C67" s="132" t="s">
        <v>39</v>
      </c>
      <c r="D67" s="134">
        <f t="shared" si="20"/>
        <v>200</v>
      </c>
      <c r="E67" s="134"/>
      <c r="F67" s="134"/>
      <c r="G67" s="134"/>
      <c r="H67" s="134"/>
      <c r="I67" s="134"/>
      <c r="J67" s="134"/>
      <c r="K67" s="134"/>
      <c r="L67" s="134"/>
      <c r="M67" s="134">
        <v>200</v>
      </c>
      <c r="N67" s="134"/>
    </row>
    <row r="68" spans="1:18" ht="23.25" customHeight="1">
      <c r="A68" s="129" t="s">
        <v>263</v>
      </c>
      <c r="B68" s="129" t="s">
        <v>264</v>
      </c>
      <c r="C68" s="129"/>
      <c r="D68" s="100"/>
      <c r="E68" s="100"/>
      <c r="F68" s="174"/>
      <c r="G68" s="100"/>
      <c r="H68" s="131"/>
      <c r="I68" s="194"/>
      <c r="J68" s="100"/>
      <c r="K68" s="131"/>
      <c r="L68" s="194"/>
      <c r="M68" s="131"/>
      <c r="N68" s="100"/>
    </row>
    <row r="69" spans="1:18" ht="23.25" customHeight="1">
      <c r="A69" s="129"/>
      <c r="B69" s="129" t="s">
        <v>68</v>
      </c>
      <c r="C69" s="129"/>
      <c r="D69" s="100">
        <f t="shared" ref="D69:N69" si="21">D70+D71+D72</f>
        <v>277280</v>
      </c>
      <c r="E69" s="100">
        <f t="shared" si="21"/>
        <v>64084</v>
      </c>
      <c r="F69" s="100">
        <f t="shared" si="21"/>
        <v>26035</v>
      </c>
      <c r="G69" s="100">
        <f t="shared" si="21"/>
        <v>21300</v>
      </c>
      <c r="H69" s="100">
        <f t="shared" si="21"/>
        <v>30226</v>
      </c>
      <c r="I69" s="100">
        <f t="shared" si="21"/>
        <v>29041</v>
      </c>
      <c r="J69" s="100">
        <f t="shared" si="21"/>
        <v>33950</v>
      </c>
      <c r="K69" s="131">
        <f t="shared" si="21"/>
        <v>18461</v>
      </c>
      <c r="L69" s="100">
        <f t="shared" si="21"/>
        <v>24500</v>
      </c>
      <c r="M69" s="131">
        <f t="shared" si="21"/>
        <v>23633</v>
      </c>
      <c r="N69" s="100">
        <f t="shared" si="21"/>
        <v>6050</v>
      </c>
    </row>
    <row r="70" spans="1:18" ht="23.25" customHeight="1">
      <c r="A70" s="149">
        <v>1</v>
      </c>
      <c r="B70" s="175" t="s">
        <v>265</v>
      </c>
      <c r="C70" s="149" t="s">
        <v>69</v>
      </c>
      <c r="D70" s="107">
        <f>SUM(E70:N70)</f>
        <v>24100</v>
      </c>
      <c r="E70" s="107">
        <v>492</v>
      </c>
      <c r="F70" s="176">
        <v>1355</v>
      </c>
      <c r="G70" s="107">
        <v>1500</v>
      </c>
      <c r="H70" s="107">
        <v>3976</v>
      </c>
      <c r="I70" s="195">
        <v>241</v>
      </c>
      <c r="J70" s="141">
        <v>150</v>
      </c>
      <c r="K70" s="141">
        <v>8988</v>
      </c>
      <c r="L70" s="195">
        <v>500</v>
      </c>
      <c r="M70" s="196">
        <v>6848</v>
      </c>
      <c r="N70" s="107">
        <v>50</v>
      </c>
    </row>
    <row r="71" spans="1:18" ht="23.25" customHeight="1">
      <c r="A71" s="149">
        <v>2</v>
      </c>
      <c r="B71" s="175" t="s">
        <v>266</v>
      </c>
      <c r="C71" s="149" t="s">
        <v>69</v>
      </c>
      <c r="D71" s="107">
        <f>SUM(E71:N71)</f>
        <v>85000</v>
      </c>
      <c r="E71" s="107">
        <v>19612</v>
      </c>
      <c r="F71" s="176">
        <v>7180</v>
      </c>
      <c r="G71" s="107">
        <v>4800</v>
      </c>
      <c r="H71" s="107">
        <v>11250</v>
      </c>
      <c r="I71" s="195">
        <v>5800</v>
      </c>
      <c r="J71" s="141">
        <v>11300</v>
      </c>
      <c r="K71" s="141">
        <f>3500-27</f>
        <v>3473</v>
      </c>
      <c r="L71" s="195">
        <v>10000</v>
      </c>
      <c r="M71" s="141">
        <v>8285</v>
      </c>
      <c r="N71" s="107">
        <v>3300</v>
      </c>
    </row>
    <row r="72" spans="1:18" ht="23.25" customHeight="1">
      <c r="A72" s="149">
        <v>3</v>
      </c>
      <c r="B72" s="175" t="s">
        <v>267</v>
      </c>
      <c r="C72" s="149" t="s">
        <v>69</v>
      </c>
      <c r="D72" s="107">
        <f>SUM(E72:N72)</f>
        <v>168180</v>
      </c>
      <c r="E72" s="107">
        <v>43980</v>
      </c>
      <c r="F72" s="176">
        <v>17500</v>
      </c>
      <c r="G72" s="107">
        <v>15000</v>
      </c>
      <c r="H72" s="107">
        <v>15000</v>
      </c>
      <c r="I72" s="195">
        <v>23000</v>
      </c>
      <c r="J72" s="141">
        <v>22500</v>
      </c>
      <c r="K72" s="141">
        <v>6000</v>
      </c>
      <c r="L72" s="195">
        <v>14000</v>
      </c>
      <c r="M72" s="141">
        <v>8500</v>
      </c>
      <c r="N72" s="107">
        <v>2700</v>
      </c>
    </row>
    <row r="73" spans="1:18" ht="23.25" customHeight="1">
      <c r="A73" s="129" t="s">
        <v>268</v>
      </c>
      <c r="B73" s="129" t="s">
        <v>269</v>
      </c>
      <c r="C73" s="129"/>
      <c r="D73" s="131"/>
      <c r="E73" s="131"/>
      <c r="F73" s="131"/>
      <c r="G73" s="131"/>
      <c r="H73" s="131"/>
      <c r="I73" s="131"/>
      <c r="J73" s="131"/>
      <c r="K73" s="131"/>
      <c r="L73" s="131"/>
      <c r="M73" s="131"/>
      <c r="N73" s="131"/>
    </row>
    <row r="74" spans="1:18" ht="23.25" customHeight="1">
      <c r="A74" s="177" t="s">
        <v>8</v>
      </c>
      <c r="B74" s="178" t="s">
        <v>270</v>
      </c>
      <c r="C74" s="177" t="s">
        <v>57</v>
      </c>
      <c r="D74" s="100">
        <f>SUM(E74:N74)</f>
        <v>8337.6399000000001</v>
      </c>
      <c r="E74" s="179">
        <f>E76+E86</f>
        <v>780</v>
      </c>
      <c r="F74" s="179">
        <f t="shared" ref="F74:N74" si="22">F76+F86</f>
        <v>4485.8</v>
      </c>
      <c r="G74" s="179">
        <f t="shared" si="22"/>
        <v>340.5</v>
      </c>
      <c r="H74" s="179">
        <f t="shared" si="22"/>
        <v>60</v>
      </c>
      <c r="I74" s="179">
        <f t="shared" si="22"/>
        <v>802.2</v>
      </c>
      <c r="J74" s="179">
        <f t="shared" si="22"/>
        <v>184.13989999999998</v>
      </c>
      <c r="K74" s="179">
        <f t="shared" si="22"/>
        <v>479.8</v>
      </c>
      <c r="L74" s="179">
        <f t="shared" si="22"/>
        <v>775</v>
      </c>
      <c r="M74" s="179">
        <f t="shared" si="22"/>
        <v>95.2</v>
      </c>
      <c r="N74" s="179">
        <f t="shared" si="22"/>
        <v>335</v>
      </c>
    </row>
    <row r="75" spans="1:18" ht="23.25" customHeight="1">
      <c r="A75" s="177">
        <v>1</v>
      </c>
      <c r="B75" s="178" t="s">
        <v>271</v>
      </c>
      <c r="C75" s="177" t="s">
        <v>39</v>
      </c>
      <c r="D75" s="100">
        <f>SUM(E75:N75)</f>
        <v>1234.45</v>
      </c>
      <c r="E75" s="179">
        <f>E77+E80</f>
        <v>173</v>
      </c>
      <c r="F75" s="179">
        <f t="shared" ref="F75:N75" si="23">F77+F80</f>
        <v>288</v>
      </c>
      <c r="G75" s="179">
        <f t="shared" si="23"/>
        <v>92</v>
      </c>
      <c r="H75" s="179">
        <f t="shared" si="23"/>
        <v>40</v>
      </c>
      <c r="I75" s="179">
        <f t="shared" si="23"/>
        <v>365</v>
      </c>
      <c r="J75" s="179">
        <f t="shared" si="23"/>
        <v>61.17</v>
      </c>
      <c r="K75" s="184">
        <v>72.5</v>
      </c>
      <c r="L75" s="179">
        <f>L77+L80</f>
        <v>84.58</v>
      </c>
      <c r="M75" s="184">
        <f>M77+M80</f>
        <v>27.2</v>
      </c>
      <c r="N75" s="179">
        <f t="shared" si="23"/>
        <v>31</v>
      </c>
    </row>
    <row r="76" spans="1:18" ht="24" customHeight="1">
      <c r="A76" s="177"/>
      <c r="B76" s="178" t="s">
        <v>272</v>
      </c>
      <c r="C76" s="177" t="s">
        <v>57</v>
      </c>
      <c r="D76" s="100">
        <f>SUM(E76:N76)</f>
        <v>6469.6399000000001</v>
      </c>
      <c r="E76" s="179">
        <f>E79+E82+E85</f>
        <v>400</v>
      </c>
      <c r="F76" s="179">
        <f t="shared" ref="F76:N76" si="24">F79+F82+F85</f>
        <v>3685.8</v>
      </c>
      <c r="G76" s="179">
        <f t="shared" si="24"/>
        <v>230.5</v>
      </c>
      <c r="H76" s="179">
        <f t="shared" si="24"/>
        <v>40</v>
      </c>
      <c r="I76" s="179">
        <f t="shared" si="24"/>
        <v>777.2</v>
      </c>
      <c r="J76" s="179">
        <f t="shared" si="24"/>
        <v>173.13989999999998</v>
      </c>
      <c r="K76" s="179">
        <f t="shared" si="24"/>
        <v>409.8</v>
      </c>
      <c r="L76" s="179">
        <f t="shared" si="24"/>
        <v>398</v>
      </c>
      <c r="M76" s="179">
        <f t="shared" si="24"/>
        <v>95.2</v>
      </c>
      <c r="N76" s="179">
        <f t="shared" si="24"/>
        <v>260</v>
      </c>
    </row>
    <row r="77" spans="1:18" ht="23.25" customHeight="1">
      <c r="A77" s="177" t="s">
        <v>232</v>
      </c>
      <c r="B77" s="178" t="s">
        <v>82</v>
      </c>
      <c r="C77" s="177" t="s">
        <v>39</v>
      </c>
      <c r="D77" s="100">
        <f>SUM(E77:N77)</f>
        <v>850.3900000000001</v>
      </c>
      <c r="E77" s="179">
        <v>63</v>
      </c>
      <c r="F77" s="179">
        <v>146</v>
      </c>
      <c r="G77" s="179">
        <v>79</v>
      </c>
      <c r="H77" s="179">
        <v>32</v>
      </c>
      <c r="I77" s="179">
        <v>341</v>
      </c>
      <c r="J77" s="131">
        <v>34.11</v>
      </c>
      <c r="K77" s="184">
        <v>12.5</v>
      </c>
      <c r="L77" s="179">
        <v>84.58</v>
      </c>
      <c r="M77" s="131">
        <v>27.2</v>
      </c>
      <c r="N77" s="194">
        <v>31</v>
      </c>
    </row>
    <row r="78" spans="1:18" ht="23.25" hidden="1" customHeight="1">
      <c r="A78" s="180"/>
      <c r="B78" s="181" t="s">
        <v>234</v>
      </c>
      <c r="C78" s="180" t="s">
        <v>235</v>
      </c>
      <c r="D78" s="182">
        <f>D79/D77*10</f>
        <v>49.956505838497627</v>
      </c>
      <c r="E78" s="107">
        <v>22</v>
      </c>
      <c r="F78" s="182">
        <v>161</v>
      </c>
      <c r="G78" s="182">
        <v>23.9873417721519</v>
      </c>
      <c r="H78" s="182"/>
      <c r="I78" s="182">
        <f>I79/I77*10</f>
        <v>22.557184750733139</v>
      </c>
      <c r="J78" s="183">
        <v>48.3</v>
      </c>
      <c r="K78" s="183" t="s">
        <v>273</v>
      </c>
      <c r="L78" s="182">
        <f>L79/L77*10</f>
        <v>37.47930952943959</v>
      </c>
      <c r="M78" s="141">
        <v>35</v>
      </c>
      <c r="N78" s="195">
        <v>29.7</v>
      </c>
    </row>
    <row r="79" spans="1:18" ht="23.25" customHeight="1">
      <c r="A79" s="180"/>
      <c r="B79" s="181" t="s">
        <v>236</v>
      </c>
      <c r="C79" s="180" t="s">
        <v>57</v>
      </c>
      <c r="D79" s="141">
        <f>SUM(E79:N79)</f>
        <v>4248.2512999999999</v>
      </c>
      <c r="E79" s="182">
        <v>140</v>
      </c>
      <c r="F79" s="183">
        <v>2350.6</v>
      </c>
      <c r="G79" s="183">
        <v>189.5</v>
      </c>
      <c r="H79" s="183">
        <v>30</v>
      </c>
      <c r="I79" s="183">
        <f>799.2-30</f>
        <v>769.2</v>
      </c>
      <c r="J79" s="183">
        <f>J77*J78/10</f>
        <v>164.75129999999999</v>
      </c>
      <c r="K79" s="183">
        <v>100</v>
      </c>
      <c r="L79" s="182">
        <v>317</v>
      </c>
      <c r="M79" s="141">
        <v>95.2</v>
      </c>
      <c r="N79" s="195">
        <v>92</v>
      </c>
    </row>
    <row r="80" spans="1:18" ht="23.25" customHeight="1">
      <c r="A80" s="177" t="s">
        <v>242</v>
      </c>
      <c r="B80" s="178" t="s">
        <v>274</v>
      </c>
      <c r="C80" s="177" t="s">
        <v>39</v>
      </c>
      <c r="D80" s="131">
        <f>SUM(E80:N80)</f>
        <v>384.06</v>
      </c>
      <c r="E80" s="179">
        <v>110</v>
      </c>
      <c r="F80" s="184">
        <v>142</v>
      </c>
      <c r="G80" s="184">
        <v>13</v>
      </c>
      <c r="H80" s="184">
        <v>8</v>
      </c>
      <c r="I80" s="184">
        <v>24</v>
      </c>
      <c r="J80" s="131">
        <v>27.06</v>
      </c>
      <c r="K80" s="184">
        <v>60</v>
      </c>
      <c r="L80" s="179"/>
      <c r="M80" s="184"/>
      <c r="N80" s="179"/>
    </row>
    <row r="81" spans="1:14" ht="23.25" hidden="1" customHeight="1">
      <c r="A81" s="180"/>
      <c r="B81" s="181" t="s">
        <v>234</v>
      </c>
      <c r="C81" s="180" t="s">
        <v>235</v>
      </c>
      <c r="D81" s="183">
        <f>D82/D80*10</f>
        <v>28.312987554028016</v>
      </c>
      <c r="E81" s="107">
        <v>18</v>
      </c>
      <c r="F81" s="183">
        <v>41</v>
      </c>
      <c r="G81" s="183">
        <v>23.8</v>
      </c>
      <c r="H81" s="183"/>
      <c r="I81" s="183">
        <f>I82/I80*10</f>
        <v>3.333333333333333</v>
      </c>
      <c r="J81" s="183">
        <v>3.1</v>
      </c>
      <c r="K81" s="183" t="s">
        <v>275</v>
      </c>
      <c r="L81" s="182"/>
      <c r="M81" s="183"/>
      <c r="N81" s="182"/>
    </row>
    <row r="82" spans="1:14" ht="23.25" customHeight="1">
      <c r="A82" s="180"/>
      <c r="B82" s="181" t="s">
        <v>236</v>
      </c>
      <c r="C82" s="180" t="s">
        <v>57</v>
      </c>
      <c r="D82" s="141">
        <f>SUM(E82:N82)</f>
        <v>1087.3886</v>
      </c>
      <c r="E82" s="182">
        <v>198</v>
      </c>
      <c r="F82" s="183">
        <f>582.2-10</f>
        <v>572.20000000000005</v>
      </c>
      <c r="G82" s="183">
        <v>31</v>
      </c>
      <c r="H82" s="183">
        <v>10</v>
      </c>
      <c r="I82" s="183">
        <v>8</v>
      </c>
      <c r="J82" s="183">
        <f>J80*J81/10</f>
        <v>8.3886000000000003</v>
      </c>
      <c r="K82" s="183">
        <v>259.8</v>
      </c>
      <c r="L82" s="182"/>
      <c r="M82" s="183"/>
      <c r="N82" s="182"/>
    </row>
    <row r="83" spans="1:14" ht="23.25" customHeight="1">
      <c r="A83" s="177" t="s">
        <v>276</v>
      </c>
      <c r="B83" s="178" t="s">
        <v>277</v>
      </c>
      <c r="C83" s="177" t="s">
        <v>278</v>
      </c>
      <c r="D83" s="131">
        <f>SUM(E83:N83)</f>
        <v>322</v>
      </c>
      <c r="E83" s="179">
        <v>27</v>
      </c>
      <c r="F83" s="184">
        <v>70</v>
      </c>
      <c r="G83" s="179">
        <v>20</v>
      </c>
      <c r="H83" s="179"/>
      <c r="I83" s="179"/>
      <c r="J83" s="184"/>
      <c r="K83" s="184">
        <v>40</v>
      </c>
      <c r="L83" s="179">
        <v>53</v>
      </c>
      <c r="M83" s="184"/>
      <c r="N83" s="179">
        <v>112</v>
      </c>
    </row>
    <row r="84" spans="1:14" ht="23.25" hidden="1" customHeight="1">
      <c r="A84" s="180"/>
      <c r="B84" s="181" t="s">
        <v>234</v>
      </c>
      <c r="C84" s="180" t="s">
        <v>279</v>
      </c>
      <c r="D84" s="183">
        <f>D85/D83*10</f>
        <v>35.217391304347828</v>
      </c>
      <c r="E84" s="182">
        <v>20</v>
      </c>
      <c r="F84" s="183">
        <v>109</v>
      </c>
      <c r="G84" s="182">
        <v>5</v>
      </c>
      <c r="H84" s="182"/>
      <c r="I84" s="182"/>
      <c r="J84" s="183"/>
      <c r="K84" s="183" t="s">
        <v>280</v>
      </c>
      <c r="L84" s="182">
        <f>L85/L83*10</f>
        <v>15.283018867924529</v>
      </c>
      <c r="M84" s="183"/>
      <c r="N84" s="182">
        <v>15</v>
      </c>
    </row>
    <row r="85" spans="1:14" ht="23.25" customHeight="1">
      <c r="A85" s="180"/>
      <c r="B85" s="181" t="s">
        <v>236</v>
      </c>
      <c r="C85" s="180" t="s">
        <v>57</v>
      </c>
      <c r="D85" s="141">
        <f>SUM(E85:N85)</f>
        <v>1134</v>
      </c>
      <c r="E85" s="182">
        <v>62</v>
      </c>
      <c r="F85" s="183">
        <v>763</v>
      </c>
      <c r="G85" s="182">
        <v>10</v>
      </c>
      <c r="H85" s="182"/>
      <c r="I85" s="182"/>
      <c r="J85" s="183"/>
      <c r="K85" s="183">
        <v>50</v>
      </c>
      <c r="L85" s="182">
        <v>81</v>
      </c>
      <c r="M85" s="183"/>
      <c r="N85" s="182">
        <v>168</v>
      </c>
    </row>
    <row r="86" spans="1:14" ht="23.25" customHeight="1">
      <c r="A86" s="177">
        <v>2</v>
      </c>
      <c r="B86" s="178" t="s">
        <v>281</v>
      </c>
      <c r="C86" s="177" t="s">
        <v>57</v>
      </c>
      <c r="D86" s="131">
        <f>SUM(E86:N86)</f>
        <v>1868</v>
      </c>
      <c r="E86" s="179">
        <v>380</v>
      </c>
      <c r="F86" s="184">
        <v>800</v>
      </c>
      <c r="G86" s="179">
        <v>110</v>
      </c>
      <c r="H86" s="179">
        <v>20</v>
      </c>
      <c r="I86" s="179">
        <v>25</v>
      </c>
      <c r="J86" s="179">
        <v>11</v>
      </c>
      <c r="K86" s="184">
        <v>70</v>
      </c>
      <c r="L86" s="179">
        <v>377</v>
      </c>
      <c r="M86" s="184"/>
      <c r="N86" s="179">
        <v>75</v>
      </c>
    </row>
    <row r="87" spans="1:14" ht="23.25" customHeight="1">
      <c r="A87" s="129" t="s">
        <v>282</v>
      </c>
      <c r="B87" s="129" t="s">
        <v>283</v>
      </c>
      <c r="C87" s="129"/>
      <c r="D87" s="100"/>
      <c r="E87" s="100"/>
      <c r="F87" s="174"/>
      <c r="G87" s="100"/>
      <c r="H87" s="131"/>
      <c r="I87" s="194"/>
      <c r="J87" s="100"/>
      <c r="K87" s="131"/>
      <c r="L87" s="194"/>
      <c r="M87" s="131"/>
      <c r="N87" s="197"/>
    </row>
    <row r="88" spans="1:14" ht="23.25" customHeight="1">
      <c r="A88" s="136"/>
      <c r="B88" s="137" t="s">
        <v>284</v>
      </c>
      <c r="C88" s="136" t="s">
        <v>39</v>
      </c>
      <c r="D88" s="131">
        <f>SUM(E88:N88)</f>
        <v>4000</v>
      </c>
      <c r="E88" s="131">
        <f t="shared" ref="E88:N88" si="25">E89+E90</f>
        <v>63</v>
      </c>
      <c r="F88" s="131">
        <f t="shared" si="25"/>
        <v>383</v>
      </c>
      <c r="G88" s="131">
        <f t="shared" si="25"/>
        <v>493</v>
      </c>
      <c r="H88" s="131">
        <f t="shared" si="25"/>
        <v>553</v>
      </c>
      <c r="I88" s="131">
        <f t="shared" si="25"/>
        <v>583</v>
      </c>
      <c r="J88" s="131">
        <f t="shared" si="25"/>
        <v>331</v>
      </c>
      <c r="K88" s="131">
        <f t="shared" si="25"/>
        <v>233</v>
      </c>
      <c r="L88" s="131">
        <f t="shared" si="25"/>
        <v>663</v>
      </c>
      <c r="M88" s="131">
        <f t="shared" si="25"/>
        <v>334</v>
      </c>
      <c r="N88" s="131">
        <f t="shared" si="25"/>
        <v>364</v>
      </c>
    </row>
    <row r="89" spans="1:14" ht="35.25" customHeight="1">
      <c r="A89" s="185">
        <v>1</v>
      </c>
      <c r="B89" s="186" t="s">
        <v>285</v>
      </c>
      <c r="C89" s="185" t="s">
        <v>39</v>
      </c>
      <c r="D89" s="141">
        <f>SUM(E89:N89)</f>
        <v>3435</v>
      </c>
      <c r="E89" s="187">
        <v>63</v>
      </c>
      <c r="F89" s="188">
        <v>363</v>
      </c>
      <c r="G89" s="187">
        <v>463</v>
      </c>
      <c r="H89" s="187">
        <v>363</v>
      </c>
      <c r="I89" s="198">
        <v>533</v>
      </c>
      <c r="J89" s="187">
        <v>286</v>
      </c>
      <c r="K89" s="187">
        <v>173</v>
      </c>
      <c r="L89" s="198">
        <v>563</v>
      </c>
      <c r="M89" s="187">
        <v>264</v>
      </c>
      <c r="N89" s="187">
        <v>364</v>
      </c>
    </row>
    <row r="90" spans="1:14" ht="33">
      <c r="A90" s="189">
        <v>2</v>
      </c>
      <c r="B90" s="190" t="s">
        <v>286</v>
      </c>
      <c r="C90" s="189" t="s">
        <v>39</v>
      </c>
      <c r="D90" s="191">
        <f>SUM(E90:N90)</f>
        <v>565</v>
      </c>
      <c r="E90" s="192">
        <v>0</v>
      </c>
      <c r="F90" s="193">
        <v>20</v>
      </c>
      <c r="G90" s="192">
        <v>30</v>
      </c>
      <c r="H90" s="192">
        <v>190</v>
      </c>
      <c r="I90" s="199">
        <v>50</v>
      </c>
      <c r="J90" s="192">
        <v>45</v>
      </c>
      <c r="K90" s="192">
        <v>60</v>
      </c>
      <c r="L90" s="199">
        <v>100</v>
      </c>
      <c r="M90" s="192">
        <v>70</v>
      </c>
      <c r="N90" s="192">
        <v>0</v>
      </c>
    </row>
  </sheetData>
  <mergeCells count="2">
    <mergeCell ref="A1:N1"/>
    <mergeCell ref="A2:N2"/>
  </mergeCells>
  <pageMargins left="0.70866141732283505" right="0.15748031496063" top="0.55118110236220497" bottom="0.6" header="0.31496062992126" footer="0.31496062992126"/>
  <pageSetup paperSize="9" scale="90" orientation="landscape"/>
  <headerFooter>
    <oddHeader>&amp;LBiểu số: 11/UB</oddHeader>
    <oddFooter>&amp;R&amp;P/&amp;N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499984740745262"/>
  </sheetPr>
  <dimension ref="A2:M20"/>
  <sheetViews>
    <sheetView workbookViewId="0">
      <selection activeCell="C8" sqref="C8"/>
    </sheetView>
  </sheetViews>
  <sheetFormatPr defaultColWidth="10.42578125" defaultRowHeight="15"/>
  <cols>
    <col min="1" max="1" width="4.7109375" style="93" customWidth="1"/>
    <col min="2" max="2" width="36.28515625" style="93" customWidth="1"/>
    <col min="3" max="3" width="8.7109375" style="94" customWidth="1"/>
    <col min="4" max="4" width="7.7109375" style="95" customWidth="1"/>
    <col min="5" max="5" width="8.28515625" style="95" customWidth="1"/>
    <col min="6" max="6" width="8.7109375" style="95" customWidth="1"/>
    <col min="7" max="8" width="9.28515625" style="95" customWidth="1"/>
    <col min="9" max="9" width="8.28515625" style="95" customWidth="1"/>
    <col min="10" max="10" width="9.28515625" style="95" customWidth="1"/>
    <col min="11" max="11" width="8.42578125" style="95" customWidth="1"/>
    <col min="12" max="12" width="9.28515625" style="95" customWidth="1"/>
    <col min="13" max="13" width="7.7109375" style="95" customWidth="1"/>
    <col min="14" max="228" width="10.42578125" style="93"/>
    <col min="229" max="229" width="5.28515625" style="93" customWidth="1"/>
    <col min="230" max="230" width="36.7109375" style="93" customWidth="1"/>
    <col min="231" max="237" width="9.7109375" style="93" customWidth="1"/>
    <col min="238" max="238" width="10" style="93" customWidth="1"/>
    <col min="239" max="241" width="9.7109375" style="93" customWidth="1"/>
    <col min="242" max="242" width="10.7109375" style="93" customWidth="1"/>
    <col min="243" max="484" width="10.42578125" style="93"/>
    <col min="485" max="485" width="5.28515625" style="93" customWidth="1"/>
    <col min="486" max="486" width="36.7109375" style="93" customWidth="1"/>
    <col min="487" max="493" width="9.7109375" style="93" customWidth="1"/>
    <col min="494" max="494" width="10" style="93" customWidth="1"/>
    <col min="495" max="497" width="9.7109375" style="93" customWidth="1"/>
    <col min="498" max="498" width="10.7109375" style="93" customWidth="1"/>
    <col min="499" max="740" width="10.42578125" style="93"/>
    <col min="741" max="741" width="5.28515625" style="93" customWidth="1"/>
    <col min="742" max="742" width="36.7109375" style="93" customWidth="1"/>
    <col min="743" max="749" width="9.7109375" style="93" customWidth="1"/>
    <col min="750" max="750" width="10" style="93" customWidth="1"/>
    <col min="751" max="753" width="9.7109375" style="93" customWidth="1"/>
    <col min="754" max="754" width="10.7109375" style="93" customWidth="1"/>
    <col min="755" max="996" width="10.42578125" style="93"/>
    <col min="997" max="997" width="5.28515625" style="93" customWidth="1"/>
    <col min="998" max="998" width="36.7109375" style="93" customWidth="1"/>
    <col min="999" max="1005" width="9.7109375" style="93" customWidth="1"/>
    <col min="1006" max="1006" width="10" style="93" customWidth="1"/>
    <col min="1007" max="1009" width="9.7109375" style="93" customWidth="1"/>
    <col min="1010" max="1010" width="10.7109375" style="93" customWidth="1"/>
    <col min="1011" max="1252" width="10.42578125" style="93"/>
    <col min="1253" max="1253" width="5.28515625" style="93" customWidth="1"/>
    <col min="1254" max="1254" width="36.7109375" style="93" customWidth="1"/>
    <col min="1255" max="1261" width="9.7109375" style="93" customWidth="1"/>
    <col min="1262" max="1262" width="10" style="93" customWidth="1"/>
    <col min="1263" max="1265" width="9.7109375" style="93" customWidth="1"/>
    <col min="1266" max="1266" width="10.7109375" style="93" customWidth="1"/>
    <col min="1267" max="1508" width="10.42578125" style="93"/>
    <col min="1509" max="1509" width="5.28515625" style="93" customWidth="1"/>
    <col min="1510" max="1510" width="36.7109375" style="93" customWidth="1"/>
    <col min="1511" max="1517" width="9.7109375" style="93" customWidth="1"/>
    <col min="1518" max="1518" width="10" style="93" customWidth="1"/>
    <col min="1519" max="1521" width="9.7109375" style="93" customWidth="1"/>
    <col min="1522" max="1522" width="10.7109375" style="93" customWidth="1"/>
    <col min="1523" max="1764" width="10.42578125" style="93"/>
    <col min="1765" max="1765" width="5.28515625" style="93" customWidth="1"/>
    <col min="1766" max="1766" width="36.7109375" style="93" customWidth="1"/>
    <col min="1767" max="1773" width="9.7109375" style="93" customWidth="1"/>
    <col min="1774" max="1774" width="10" style="93" customWidth="1"/>
    <col min="1775" max="1777" width="9.7109375" style="93" customWidth="1"/>
    <col min="1778" max="1778" width="10.7109375" style="93" customWidth="1"/>
    <col min="1779" max="2020" width="10.42578125" style="93"/>
    <col min="2021" max="2021" width="5.28515625" style="93" customWidth="1"/>
    <col min="2022" max="2022" width="36.7109375" style="93" customWidth="1"/>
    <col min="2023" max="2029" width="9.7109375" style="93" customWidth="1"/>
    <col min="2030" max="2030" width="10" style="93" customWidth="1"/>
    <col min="2031" max="2033" width="9.7109375" style="93" customWidth="1"/>
    <col min="2034" max="2034" width="10.7109375" style="93" customWidth="1"/>
    <col min="2035" max="2276" width="10.42578125" style="93"/>
    <col min="2277" max="2277" width="5.28515625" style="93" customWidth="1"/>
    <col min="2278" max="2278" width="36.7109375" style="93" customWidth="1"/>
    <col min="2279" max="2285" width="9.7109375" style="93" customWidth="1"/>
    <col min="2286" max="2286" width="10" style="93" customWidth="1"/>
    <col min="2287" max="2289" width="9.7109375" style="93" customWidth="1"/>
    <col min="2290" max="2290" width="10.7109375" style="93" customWidth="1"/>
    <col min="2291" max="2532" width="10.42578125" style="93"/>
    <col min="2533" max="2533" width="5.28515625" style="93" customWidth="1"/>
    <col min="2534" max="2534" width="36.7109375" style="93" customWidth="1"/>
    <col min="2535" max="2541" width="9.7109375" style="93" customWidth="1"/>
    <col min="2542" max="2542" width="10" style="93" customWidth="1"/>
    <col min="2543" max="2545" width="9.7109375" style="93" customWidth="1"/>
    <col min="2546" max="2546" width="10.7109375" style="93" customWidth="1"/>
    <col min="2547" max="2788" width="10.42578125" style="93"/>
    <col min="2789" max="2789" width="5.28515625" style="93" customWidth="1"/>
    <col min="2790" max="2790" width="36.7109375" style="93" customWidth="1"/>
    <col min="2791" max="2797" width="9.7109375" style="93" customWidth="1"/>
    <col min="2798" max="2798" width="10" style="93" customWidth="1"/>
    <col min="2799" max="2801" width="9.7109375" style="93" customWidth="1"/>
    <col min="2802" max="2802" width="10.7109375" style="93" customWidth="1"/>
    <col min="2803" max="3044" width="10.42578125" style="93"/>
    <col min="3045" max="3045" width="5.28515625" style="93" customWidth="1"/>
    <col min="3046" max="3046" width="36.7109375" style="93" customWidth="1"/>
    <col min="3047" max="3053" width="9.7109375" style="93" customWidth="1"/>
    <col min="3054" max="3054" width="10" style="93" customWidth="1"/>
    <col min="3055" max="3057" width="9.7109375" style="93" customWidth="1"/>
    <col min="3058" max="3058" width="10.7109375" style="93" customWidth="1"/>
    <col min="3059" max="3300" width="10.42578125" style="93"/>
    <col min="3301" max="3301" width="5.28515625" style="93" customWidth="1"/>
    <col min="3302" max="3302" width="36.7109375" style="93" customWidth="1"/>
    <col min="3303" max="3309" width="9.7109375" style="93" customWidth="1"/>
    <col min="3310" max="3310" width="10" style="93" customWidth="1"/>
    <col min="3311" max="3313" width="9.7109375" style="93" customWidth="1"/>
    <col min="3314" max="3314" width="10.7109375" style="93" customWidth="1"/>
    <col min="3315" max="3556" width="10.42578125" style="93"/>
    <col min="3557" max="3557" width="5.28515625" style="93" customWidth="1"/>
    <col min="3558" max="3558" width="36.7109375" style="93" customWidth="1"/>
    <col min="3559" max="3565" width="9.7109375" style="93" customWidth="1"/>
    <col min="3566" max="3566" width="10" style="93" customWidth="1"/>
    <col min="3567" max="3569" width="9.7109375" style="93" customWidth="1"/>
    <col min="3570" max="3570" width="10.7109375" style="93" customWidth="1"/>
    <col min="3571" max="3812" width="10.42578125" style="93"/>
    <col min="3813" max="3813" width="5.28515625" style="93" customWidth="1"/>
    <col min="3814" max="3814" width="36.7109375" style="93" customWidth="1"/>
    <col min="3815" max="3821" width="9.7109375" style="93" customWidth="1"/>
    <col min="3822" max="3822" width="10" style="93" customWidth="1"/>
    <col min="3823" max="3825" width="9.7109375" style="93" customWidth="1"/>
    <col min="3826" max="3826" width="10.7109375" style="93" customWidth="1"/>
    <col min="3827" max="4068" width="10.42578125" style="93"/>
    <col min="4069" max="4069" width="5.28515625" style="93" customWidth="1"/>
    <col min="4070" max="4070" width="36.7109375" style="93" customWidth="1"/>
    <col min="4071" max="4077" width="9.7109375" style="93" customWidth="1"/>
    <col min="4078" max="4078" width="10" style="93" customWidth="1"/>
    <col min="4079" max="4081" width="9.7109375" style="93" customWidth="1"/>
    <col min="4082" max="4082" width="10.7109375" style="93" customWidth="1"/>
    <col min="4083" max="4324" width="10.42578125" style="93"/>
    <col min="4325" max="4325" width="5.28515625" style="93" customWidth="1"/>
    <col min="4326" max="4326" width="36.7109375" style="93" customWidth="1"/>
    <col min="4327" max="4333" width="9.7109375" style="93" customWidth="1"/>
    <col min="4334" max="4334" width="10" style="93" customWidth="1"/>
    <col min="4335" max="4337" width="9.7109375" style="93" customWidth="1"/>
    <col min="4338" max="4338" width="10.7109375" style="93" customWidth="1"/>
    <col min="4339" max="4580" width="10.42578125" style="93"/>
    <col min="4581" max="4581" width="5.28515625" style="93" customWidth="1"/>
    <col min="4582" max="4582" width="36.7109375" style="93" customWidth="1"/>
    <col min="4583" max="4589" width="9.7109375" style="93" customWidth="1"/>
    <col min="4590" max="4590" width="10" style="93" customWidth="1"/>
    <col min="4591" max="4593" width="9.7109375" style="93" customWidth="1"/>
    <col min="4594" max="4594" width="10.7109375" style="93" customWidth="1"/>
    <col min="4595" max="4836" width="10.42578125" style="93"/>
    <col min="4837" max="4837" width="5.28515625" style="93" customWidth="1"/>
    <col min="4838" max="4838" width="36.7109375" style="93" customWidth="1"/>
    <col min="4839" max="4845" width="9.7109375" style="93" customWidth="1"/>
    <col min="4846" max="4846" width="10" style="93" customWidth="1"/>
    <col min="4847" max="4849" width="9.7109375" style="93" customWidth="1"/>
    <col min="4850" max="4850" width="10.7109375" style="93" customWidth="1"/>
    <col min="4851" max="5092" width="10.42578125" style="93"/>
    <col min="5093" max="5093" width="5.28515625" style="93" customWidth="1"/>
    <col min="5094" max="5094" width="36.7109375" style="93" customWidth="1"/>
    <col min="5095" max="5101" width="9.7109375" style="93" customWidth="1"/>
    <col min="5102" max="5102" width="10" style="93" customWidth="1"/>
    <col min="5103" max="5105" width="9.7109375" style="93" customWidth="1"/>
    <col min="5106" max="5106" width="10.7109375" style="93" customWidth="1"/>
    <col min="5107" max="5348" width="10.42578125" style="93"/>
    <col min="5349" max="5349" width="5.28515625" style="93" customWidth="1"/>
    <col min="5350" max="5350" width="36.7109375" style="93" customWidth="1"/>
    <col min="5351" max="5357" width="9.7109375" style="93" customWidth="1"/>
    <col min="5358" max="5358" width="10" style="93" customWidth="1"/>
    <col min="5359" max="5361" width="9.7109375" style="93" customWidth="1"/>
    <col min="5362" max="5362" width="10.7109375" style="93" customWidth="1"/>
    <col min="5363" max="5604" width="10.42578125" style="93"/>
    <col min="5605" max="5605" width="5.28515625" style="93" customWidth="1"/>
    <col min="5606" max="5606" width="36.7109375" style="93" customWidth="1"/>
    <col min="5607" max="5613" width="9.7109375" style="93" customWidth="1"/>
    <col min="5614" max="5614" width="10" style="93" customWidth="1"/>
    <col min="5615" max="5617" width="9.7109375" style="93" customWidth="1"/>
    <col min="5618" max="5618" width="10.7109375" style="93" customWidth="1"/>
    <col min="5619" max="5860" width="10.42578125" style="93"/>
    <col min="5861" max="5861" width="5.28515625" style="93" customWidth="1"/>
    <col min="5862" max="5862" width="36.7109375" style="93" customWidth="1"/>
    <col min="5863" max="5869" width="9.7109375" style="93" customWidth="1"/>
    <col min="5870" max="5870" width="10" style="93" customWidth="1"/>
    <col min="5871" max="5873" width="9.7109375" style="93" customWidth="1"/>
    <col min="5874" max="5874" width="10.7109375" style="93" customWidth="1"/>
    <col min="5875" max="6116" width="10.42578125" style="93"/>
    <col min="6117" max="6117" width="5.28515625" style="93" customWidth="1"/>
    <col min="6118" max="6118" width="36.7109375" style="93" customWidth="1"/>
    <col min="6119" max="6125" width="9.7109375" style="93" customWidth="1"/>
    <col min="6126" max="6126" width="10" style="93" customWidth="1"/>
    <col min="6127" max="6129" width="9.7109375" style="93" customWidth="1"/>
    <col min="6130" max="6130" width="10.7109375" style="93" customWidth="1"/>
    <col min="6131" max="6372" width="10.42578125" style="93"/>
    <col min="6373" max="6373" width="5.28515625" style="93" customWidth="1"/>
    <col min="6374" max="6374" width="36.7109375" style="93" customWidth="1"/>
    <col min="6375" max="6381" width="9.7109375" style="93" customWidth="1"/>
    <col min="6382" max="6382" width="10" style="93" customWidth="1"/>
    <col min="6383" max="6385" width="9.7109375" style="93" customWidth="1"/>
    <col min="6386" max="6386" width="10.7109375" style="93" customWidth="1"/>
    <col min="6387" max="6628" width="10.42578125" style="93"/>
    <col min="6629" max="6629" width="5.28515625" style="93" customWidth="1"/>
    <col min="6630" max="6630" width="36.7109375" style="93" customWidth="1"/>
    <col min="6631" max="6637" width="9.7109375" style="93" customWidth="1"/>
    <col min="6638" max="6638" width="10" style="93" customWidth="1"/>
    <col min="6639" max="6641" width="9.7109375" style="93" customWidth="1"/>
    <col min="6642" max="6642" width="10.7109375" style="93" customWidth="1"/>
    <col min="6643" max="6884" width="10.42578125" style="93"/>
    <col min="6885" max="6885" width="5.28515625" style="93" customWidth="1"/>
    <col min="6886" max="6886" width="36.7109375" style="93" customWidth="1"/>
    <col min="6887" max="6893" width="9.7109375" style="93" customWidth="1"/>
    <col min="6894" max="6894" width="10" style="93" customWidth="1"/>
    <col min="6895" max="6897" width="9.7109375" style="93" customWidth="1"/>
    <col min="6898" max="6898" width="10.7109375" style="93" customWidth="1"/>
    <col min="6899" max="7140" width="10.42578125" style="93"/>
    <col min="7141" max="7141" width="5.28515625" style="93" customWidth="1"/>
    <col min="7142" max="7142" width="36.7109375" style="93" customWidth="1"/>
    <col min="7143" max="7149" width="9.7109375" style="93" customWidth="1"/>
    <col min="7150" max="7150" width="10" style="93" customWidth="1"/>
    <col min="7151" max="7153" width="9.7109375" style="93" customWidth="1"/>
    <col min="7154" max="7154" width="10.7109375" style="93" customWidth="1"/>
    <col min="7155" max="7396" width="10.42578125" style="93"/>
    <col min="7397" max="7397" width="5.28515625" style="93" customWidth="1"/>
    <col min="7398" max="7398" width="36.7109375" style="93" customWidth="1"/>
    <col min="7399" max="7405" width="9.7109375" style="93" customWidth="1"/>
    <col min="7406" max="7406" width="10" style="93" customWidth="1"/>
    <col min="7407" max="7409" width="9.7109375" style="93" customWidth="1"/>
    <col min="7410" max="7410" width="10.7109375" style="93" customWidth="1"/>
    <col min="7411" max="7652" width="10.42578125" style="93"/>
    <col min="7653" max="7653" width="5.28515625" style="93" customWidth="1"/>
    <col min="7654" max="7654" width="36.7109375" style="93" customWidth="1"/>
    <col min="7655" max="7661" width="9.7109375" style="93" customWidth="1"/>
    <col min="7662" max="7662" width="10" style="93" customWidth="1"/>
    <col min="7663" max="7665" width="9.7109375" style="93" customWidth="1"/>
    <col min="7666" max="7666" width="10.7109375" style="93" customWidth="1"/>
    <col min="7667" max="7908" width="10.42578125" style="93"/>
    <col min="7909" max="7909" width="5.28515625" style="93" customWidth="1"/>
    <col min="7910" max="7910" width="36.7109375" style="93" customWidth="1"/>
    <col min="7911" max="7917" width="9.7109375" style="93" customWidth="1"/>
    <col min="7918" max="7918" width="10" style="93" customWidth="1"/>
    <col min="7919" max="7921" width="9.7109375" style="93" customWidth="1"/>
    <col min="7922" max="7922" width="10.7109375" style="93" customWidth="1"/>
    <col min="7923" max="8164" width="10.42578125" style="93"/>
    <col min="8165" max="8165" width="5.28515625" style="93" customWidth="1"/>
    <col min="8166" max="8166" width="36.7109375" style="93" customWidth="1"/>
    <col min="8167" max="8173" width="9.7109375" style="93" customWidth="1"/>
    <col min="8174" max="8174" width="10" style="93" customWidth="1"/>
    <col min="8175" max="8177" width="9.7109375" style="93" customWidth="1"/>
    <col min="8178" max="8178" width="10.7109375" style="93" customWidth="1"/>
    <col min="8179" max="8420" width="10.42578125" style="93"/>
    <col min="8421" max="8421" width="5.28515625" style="93" customWidth="1"/>
    <col min="8422" max="8422" width="36.7109375" style="93" customWidth="1"/>
    <col min="8423" max="8429" width="9.7109375" style="93" customWidth="1"/>
    <col min="8430" max="8430" width="10" style="93" customWidth="1"/>
    <col min="8431" max="8433" width="9.7109375" style="93" customWidth="1"/>
    <col min="8434" max="8434" width="10.7109375" style="93" customWidth="1"/>
    <col min="8435" max="8676" width="10.42578125" style="93"/>
    <col min="8677" max="8677" width="5.28515625" style="93" customWidth="1"/>
    <col min="8678" max="8678" width="36.7109375" style="93" customWidth="1"/>
    <col min="8679" max="8685" width="9.7109375" style="93" customWidth="1"/>
    <col min="8686" max="8686" width="10" style="93" customWidth="1"/>
    <col min="8687" max="8689" width="9.7109375" style="93" customWidth="1"/>
    <col min="8690" max="8690" width="10.7109375" style="93" customWidth="1"/>
    <col min="8691" max="8932" width="10.42578125" style="93"/>
    <col min="8933" max="8933" width="5.28515625" style="93" customWidth="1"/>
    <col min="8934" max="8934" width="36.7109375" style="93" customWidth="1"/>
    <col min="8935" max="8941" width="9.7109375" style="93" customWidth="1"/>
    <col min="8942" max="8942" width="10" style="93" customWidth="1"/>
    <col min="8943" max="8945" width="9.7109375" style="93" customWidth="1"/>
    <col min="8946" max="8946" width="10.7109375" style="93" customWidth="1"/>
    <col min="8947" max="9188" width="10.42578125" style="93"/>
    <col min="9189" max="9189" width="5.28515625" style="93" customWidth="1"/>
    <col min="9190" max="9190" width="36.7109375" style="93" customWidth="1"/>
    <col min="9191" max="9197" width="9.7109375" style="93" customWidth="1"/>
    <col min="9198" max="9198" width="10" style="93" customWidth="1"/>
    <col min="9199" max="9201" width="9.7109375" style="93" customWidth="1"/>
    <col min="9202" max="9202" width="10.7109375" style="93" customWidth="1"/>
    <col min="9203" max="9444" width="10.42578125" style="93"/>
    <col min="9445" max="9445" width="5.28515625" style="93" customWidth="1"/>
    <col min="9446" max="9446" width="36.7109375" style="93" customWidth="1"/>
    <col min="9447" max="9453" width="9.7109375" style="93" customWidth="1"/>
    <col min="9454" max="9454" width="10" style="93" customWidth="1"/>
    <col min="9455" max="9457" width="9.7109375" style="93" customWidth="1"/>
    <col min="9458" max="9458" width="10.7109375" style="93" customWidth="1"/>
    <col min="9459" max="9700" width="10.42578125" style="93"/>
    <col min="9701" max="9701" width="5.28515625" style="93" customWidth="1"/>
    <col min="9702" max="9702" width="36.7109375" style="93" customWidth="1"/>
    <col min="9703" max="9709" width="9.7109375" style="93" customWidth="1"/>
    <col min="9710" max="9710" width="10" style="93" customWidth="1"/>
    <col min="9711" max="9713" width="9.7109375" style="93" customWidth="1"/>
    <col min="9714" max="9714" width="10.7109375" style="93" customWidth="1"/>
    <col min="9715" max="9956" width="10.42578125" style="93"/>
    <col min="9957" max="9957" width="5.28515625" style="93" customWidth="1"/>
    <col min="9958" max="9958" width="36.7109375" style="93" customWidth="1"/>
    <col min="9959" max="9965" width="9.7109375" style="93" customWidth="1"/>
    <col min="9966" max="9966" width="10" style="93" customWidth="1"/>
    <col min="9967" max="9969" width="9.7109375" style="93" customWidth="1"/>
    <col min="9970" max="9970" width="10.7109375" style="93" customWidth="1"/>
    <col min="9971" max="10212" width="10.42578125" style="93"/>
    <col min="10213" max="10213" width="5.28515625" style="93" customWidth="1"/>
    <col min="10214" max="10214" width="36.7109375" style="93" customWidth="1"/>
    <col min="10215" max="10221" width="9.7109375" style="93" customWidth="1"/>
    <col min="10222" max="10222" width="10" style="93" customWidth="1"/>
    <col min="10223" max="10225" width="9.7109375" style="93" customWidth="1"/>
    <col min="10226" max="10226" width="10.7109375" style="93" customWidth="1"/>
    <col min="10227" max="10468" width="10.42578125" style="93"/>
    <col min="10469" max="10469" width="5.28515625" style="93" customWidth="1"/>
    <col min="10470" max="10470" width="36.7109375" style="93" customWidth="1"/>
    <col min="10471" max="10477" width="9.7109375" style="93" customWidth="1"/>
    <col min="10478" max="10478" width="10" style="93" customWidth="1"/>
    <col min="10479" max="10481" width="9.7109375" style="93" customWidth="1"/>
    <col min="10482" max="10482" width="10.7109375" style="93" customWidth="1"/>
    <col min="10483" max="10724" width="10.42578125" style="93"/>
    <col min="10725" max="10725" width="5.28515625" style="93" customWidth="1"/>
    <col min="10726" max="10726" width="36.7109375" style="93" customWidth="1"/>
    <col min="10727" max="10733" width="9.7109375" style="93" customWidth="1"/>
    <col min="10734" max="10734" width="10" style="93" customWidth="1"/>
    <col min="10735" max="10737" width="9.7109375" style="93" customWidth="1"/>
    <col min="10738" max="10738" width="10.7109375" style="93" customWidth="1"/>
    <col min="10739" max="10980" width="10.42578125" style="93"/>
    <col min="10981" max="10981" width="5.28515625" style="93" customWidth="1"/>
    <col min="10982" max="10982" width="36.7109375" style="93" customWidth="1"/>
    <col min="10983" max="10989" width="9.7109375" style="93" customWidth="1"/>
    <col min="10990" max="10990" width="10" style="93" customWidth="1"/>
    <col min="10991" max="10993" width="9.7109375" style="93" customWidth="1"/>
    <col min="10994" max="10994" width="10.7109375" style="93" customWidth="1"/>
    <col min="10995" max="11236" width="10.42578125" style="93"/>
    <col min="11237" max="11237" width="5.28515625" style="93" customWidth="1"/>
    <col min="11238" max="11238" width="36.7109375" style="93" customWidth="1"/>
    <col min="11239" max="11245" width="9.7109375" style="93" customWidth="1"/>
    <col min="11246" max="11246" width="10" style="93" customWidth="1"/>
    <col min="11247" max="11249" width="9.7109375" style="93" customWidth="1"/>
    <col min="11250" max="11250" width="10.7109375" style="93" customWidth="1"/>
    <col min="11251" max="11492" width="10.42578125" style="93"/>
    <col min="11493" max="11493" width="5.28515625" style="93" customWidth="1"/>
    <col min="11494" max="11494" width="36.7109375" style="93" customWidth="1"/>
    <col min="11495" max="11501" width="9.7109375" style="93" customWidth="1"/>
    <col min="11502" max="11502" width="10" style="93" customWidth="1"/>
    <col min="11503" max="11505" width="9.7109375" style="93" customWidth="1"/>
    <col min="11506" max="11506" width="10.7109375" style="93" customWidth="1"/>
    <col min="11507" max="11748" width="10.42578125" style="93"/>
    <col min="11749" max="11749" width="5.28515625" style="93" customWidth="1"/>
    <col min="11750" max="11750" width="36.7109375" style="93" customWidth="1"/>
    <col min="11751" max="11757" width="9.7109375" style="93" customWidth="1"/>
    <col min="11758" max="11758" width="10" style="93" customWidth="1"/>
    <col min="11759" max="11761" width="9.7109375" style="93" customWidth="1"/>
    <col min="11762" max="11762" width="10.7109375" style="93" customWidth="1"/>
    <col min="11763" max="12004" width="10.42578125" style="93"/>
    <col min="12005" max="12005" width="5.28515625" style="93" customWidth="1"/>
    <col min="12006" max="12006" width="36.7109375" style="93" customWidth="1"/>
    <col min="12007" max="12013" width="9.7109375" style="93" customWidth="1"/>
    <col min="12014" max="12014" width="10" style="93" customWidth="1"/>
    <col min="12015" max="12017" width="9.7109375" style="93" customWidth="1"/>
    <col min="12018" max="12018" width="10.7109375" style="93" customWidth="1"/>
    <col min="12019" max="12260" width="10.42578125" style="93"/>
    <col min="12261" max="12261" width="5.28515625" style="93" customWidth="1"/>
    <col min="12262" max="12262" width="36.7109375" style="93" customWidth="1"/>
    <col min="12263" max="12269" width="9.7109375" style="93" customWidth="1"/>
    <col min="12270" max="12270" width="10" style="93" customWidth="1"/>
    <col min="12271" max="12273" width="9.7109375" style="93" customWidth="1"/>
    <col min="12274" max="12274" width="10.7109375" style="93" customWidth="1"/>
    <col min="12275" max="12516" width="10.42578125" style="93"/>
    <col min="12517" max="12517" width="5.28515625" style="93" customWidth="1"/>
    <col min="12518" max="12518" width="36.7109375" style="93" customWidth="1"/>
    <col min="12519" max="12525" width="9.7109375" style="93" customWidth="1"/>
    <col min="12526" max="12526" width="10" style="93" customWidth="1"/>
    <col min="12527" max="12529" width="9.7109375" style="93" customWidth="1"/>
    <col min="12530" max="12530" width="10.7109375" style="93" customWidth="1"/>
    <col min="12531" max="12772" width="10.42578125" style="93"/>
    <col min="12773" max="12773" width="5.28515625" style="93" customWidth="1"/>
    <col min="12774" max="12774" width="36.7109375" style="93" customWidth="1"/>
    <col min="12775" max="12781" width="9.7109375" style="93" customWidth="1"/>
    <col min="12782" max="12782" width="10" style="93" customWidth="1"/>
    <col min="12783" max="12785" width="9.7109375" style="93" customWidth="1"/>
    <col min="12786" max="12786" width="10.7109375" style="93" customWidth="1"/>
    <col min="12787" max="13028" width="10.42578125" style="93"/>
    <col min="13029" max="13029" width="5.28515625" style="93" customWidth="1"/>
    <col min="13030" max="13030" width="36.7109375" style="93" customWidth="1"/>
    <col min="13031" max="13037" width="9.7109375" style="93" customWidth="1"/>
    <col min="13038" max="13038" width="10" style="93" customWidth="1"/>
    <col min="13039" max="13041" width="9.7109375" style="93" customWidth="1"/>
    <col min="13042" max="13042" width="10.7109375" style="93" customWidth="1"/>
    <col min="13043" max="13284" width="10.42578125" style="93"/>
    <col min="13285" max="13285" width="5.28515625" style="93" customWidth="1"/>
    <col min="13286" max="13286" width="36.7109375" style="93" customWidth="1"/>
    <col min="13287" max="13293" width="9.7109375" style="93" customWidth="1"/>
    <col min="13294" max="13294" width="10" style="93" customWidth="1"/>
    <col min="13295" max="13297" width="9.7109375" style="93" customWidth="1"/>
    <col min="13298" max="13298" width="10.7109375" style="93" customWidth="1"/>
    <col min="13299" max="13540" width="10.42578125" style="93"/>
    <col min="13541" max="13541" width="5.28515625" style="93" customWidth="1"/>
    <col min="13542" max="13542" width="36.7109375" style="93" customWidth="1"/>
    <col min="13543" max="13549" width="9.7109375" style="93" customWidth="1"/>
    <col min="13550" max="13550" width="10" style="93" customWidth="1"/>
    <col min="13551" max="13553" width="9.7109375" style="93" customWidth="1"/>
    <col min="13554" max="13554" width="10.7109375" style="93" customWidth="1"/>
    <col min="13555" max="13796" width="10.42578125" style="93"/>
    <col min="13797" max="13797" width="5.28515625" style="93" customWidth="1"/>
    <col min="13798" max="13798" width="36.7109375" style="93" customWidth="1"/>
    <col min="13799" max="13805" width="9.7109375" style="93" customWidth="1"/>
    <col min="13806" max="13806" width="10" style="93" customWidth="1"/>
    <col min="13807" max="13809" width="9.7109375" style="93" customWidth="1"/>
    <col min="13810" max="13810" width="10.7109375" style="93" customWidth="1"/>
    <col min="13811" max="14052" width="10.42578125" style="93"/>
    <col min="14053" max="14053" width="5.28515625" style="93" customWidth="1"/>
    <col min="14054" max="14054" width="36.7109375" style="93" customWidth="1"/>
    <col min="14055" max="14061" width="9.7109375" style="93" customWidth="1"/>
    <col min="14062" max="14062" width="10" style="93" customWidth="1"/>
    <col min="14063" max="14065" width="9.7109375" style="93" customWidth="1"/>
    <col min="14066" max="14066" width="10.7109375" style="93" customWidth="1"/>
    <col min="14067" max="14308" width="10.42578125" style="93"/>
    <col min="14309" max="14309" width="5.28515625" style="93" customWidth="1"/>
    <col min="14310" max="14310" width="36.7109375" style="93" customWidth="1"/>
    <col min="14311" max="14317" width="9.7109375" style="93" customWidth="1"/>
    <col min="14318" max="14318" width="10" style="93" customWidth="1"/>
    <col min="14319" max="14321" width="9.7109375" style="93" customWidth="1"/>
    <col min="14322" max="14322" width="10.7109375" style="93" customWidth="1"/>
    <col min="14323" max="14564" width="10.42578125" style="93"/>
    <col min="14565" max="14565" width="5.28515625" style="93" customWidth="1"/>
    <col min="14566" max="14566" width="36.7109375" style="93" customWidth="1"/>
    <col min="14567" max="14573" width="9.7109375" style="93" customWidth="1"/>
    <col min="14574" max="14574" width="10" style="93" customWidth="1"/>
    <col min="14575" max="14577" width="9.7109375" style="93" customWidth="1"/>
    <col min="14578" max="14578" width="10.7109375" style="93" customWidth="1"/>
    <col min="14579" max="14820" width="10.42578125" style="93"/>
    <col min="14821" max="14821" width="5.28515625" style="93" customWidth="1"/>
    <col min="14822" max="14822" width="36.7109375" style="93" customWidth="1"/>
    <col min="14823" max="14829" width="9.7109375" style="93" customWidth="1"/>
    <col min="14830" max="14830" width="10" style="93" customWidth="1"/>
    <col min="14831" max="14833" width="9.7109375" style="93" customWidth="1"/>
    <col min="14834" max="14834" width="10.7109375" style="93" customWidth="1"/>
    <col min="14835" max="15076" width="10.42578125" style="93"/>
    <col min="15077" max="15077" width="5.28515625" style="93" customWidth="1"/>
    <col min="15078" max="15078" width="36.7109375" style="93" customWidth="1"/>
    <col min="15079" max="15085" width="9.7109375" style="93" customWidth="1"/>
    <col min="15086" max="15086" width="10" style="93" customWidth="1"/>
    <col min="15087" max="15089" width="9.7109375" style="93" customWidth="1"/>
    <col min="15090" max="15090" width="10.7109375" style="93" customWidth="1"/>
    <col min="15091" max="15332" width="10.42578125" style="93"/>
    <col min="15333" max="15333" width="5.28515625" style="93" customWidth="1"/>
    <col min="15334" max="15334" width="36.7109375" style="93" customWidth="1"/>
    <col min="15335" max="15341" width="9.7109375" style="93" customWidth="1"/>
    <col min="15342" max="15342" width="10" style="93" customWidth="1"/>
    <col min="15343" max="15345" width="9.7109375" style="93" customWidth="1"/>
    <col min="15346" max="15346" width="10.7109375" style="93" customWidth="1"/>
    <col min="15347" max="15588" width="10.42578125" style="93"/>
    <col min="15589" max="15589" width="5.28515625" style="93" customWidth="1"/>
    <col min="15590" max="15590" width="36.7109375" style="93" customWidth="1"/>
    <col min="15591" max="15597" width="9.7109375" style="93" customWidth="1"/>
    <col min="15598" max="15598" width="10" style="93" customWidth="1"/>
    <col min="15599" max="15601" width="9.7109375" style="93" customWidth="1"/>
    <col min="15602" max="15602" width="10.7109375" style="93" customWidth="1"/>
    <col min="15603" max="15844" width="10.42578125" style="93"/>
    <col min="15845" max="15845" width="5.28515625" style="93" customWidth="1"/>
    <col min="15846" max="15846" width="36.7109375" style="93" customWidth="1"/>
    <col min="15847" max="15853" width="9.7109375" style="93" customWidth="1"/>
    <col min="15854" max="15854" width="10" style="93" customWidth="1"/>
    <col min="15855" max="15857" width="9.7109375" style="93" customWidth="1"/>
    <col min="15858" max="15858" width="10.7109375" style="93" customWidth="1"/>
    <col min="15859" max="16100" width="10.42578125" style="93"/>
    <col min="16101" max="16101" width="5.28515625" style="93" customWidth="1"/>
    <col min="16102" max="16102" width="36.7109375" style="93" customWidth="1"/>
    <col min="16103" max="16109" width="9.7109375" style="93" customWidth="1"/>
    <col min="16110" max="16110" width="10" style="93" customWidth="1"/>
    <col min="16111" max="16113" width="9.7109375" style="93" customWidth="1"/>
    <col min="16114" max="16114" width="10.7109375" style="93" customWidth="1"/>
    <col min="16115" max="16384" width="10.42578125" style="93"/>
  </cols>
  <sheetData>
    <row r="2" spans="1:13" ht="18.75">
      <c r="A2" s="395" t="s">
        <v>287</v>
      </c>
      <c r="B2" s="395"/>
      <c r="C2" s="395"/>
      <c r="D2" s="395"/>
      <c r="E2" s="395"/>
      <c r="F2" s="395"/>
      <c r="G2" s="395"/>
      <c r="H2" s="395"/>
      <c r="I2" s="395"/>
      <c r="J2" s="395"/>
      <c r="K2" s="395"/>
      <c r="L2" s="395"/>
      <c r="M2" s="395"/>
    </row>
    <row r="3" spans="1:13" ht="15.75">
      <c r="A3" s="396" t="s">
        <v>211</v>
      </c>
      <c r="B3" s="396"/>
      <c r="C3" s="396"/>
      <c r="D3" s="396"/>
      <c r="E3" s="396"/>
      <c r="F3" s="396"/>
      <c r="G3" s="396"/>
      <c r="H3" s="396"/>
      <c r="I3" s="396"/>
      <c r="J3" s="396"/>
      <c r="K3" s="396"/>
      <c r="L3" s="396"/>
      <c r="M3" s="396"/>
    </row>
    <row r="4" spans="1:13">
      <c r="A4" s="397" t="s">
        <v>288</v>
      </c>
      <c r="B4" s="397"/>
      <c r="C4" s="397"/>
      <c r="D4" s="397"/>
      <c r="E4" s="397"/>
      <c r="F4" s="397"/>
      <c r="G4" s="397"/>
      <c r="H4" s="397"/>
      <c r="I4" s="397"/>
      <c r="J4" s="397"/>
      <c r="K4" s="397"/>
      <c r="L4" s="397"/>
      <c r="M4" s="397"/>
    </row>
    <row r="5" spans="1:13" s="90" customFormat="1" ht="49.5">
      <c r="A5" s="96" t="s">
        <v>212</v>
      </c>
      <c r="B5" s="96" t="s">
        <v>289</v>
      </c>
      <c r="C5" s="97" t="s">
        <v>215</v>
      </c>
      <c r="D5" s="98" t="s">
        <v>216</v>
      </c>
      <c r="E5" s="98" t="s">
        <v>217</v>
      </c>
      <c r="F5" s="98" t="s">
        <v>218</v>
      </c>
      <c r="G5" s="98" t="s">
        <v>219</v>
      </c>
      <c r="H5" s="98" t="s">
        <v>220</v>
      </c>
      <c r="I5" s="98" t="s">
        <v>221</v>
      </c>
      <c r="J5" s="98" t="s">
        <v>222</v>
      </c>
      <c r="K5" s="98" t="s">
        <v>223</v>
      </c>
      <c r="L5" s="98" t="s">
        <v>224</v>
      </c>
      <c r="M5" s="98" t="s">
        <v>225</v>
      </c>
    </row>
    <row r="6" spans="1:13" s="91" customFormat="1" ht="22.5" customHeight="1">
      <c r="A6" s="99"/>
      <c r="B6" s="99" t="s">
        <v>215</v>
      </c>
      <c r="C6" s="100">
        <f>SUM(C7:C8)</f>
        <v>4000</v>
      </c>
      <c r="D6" s="101">
        <f>SUM(D7:D8)</f>
        <v>63</v>
      </c>
      <c r="E6" s="102">
        <f t="shared" ref="E6:M6" si="0">SUM(E7:E8)</f>
        <v>383</v>
      </c>
      <c r="F6" s="101">
        <f t="shared" si="0"/>
        <v>493</v>
      </c>
      <c r="G6" s="101">
        <f t="shared" si="0"/>
        <v>553</v>
      </c>
      <c r="H6" s="103">
        <f t="shared" si="0"/>
        <v>583</v>
      </c>
      <c r="I6" s="101">
        <f t="shared" si="0"/>
        <v>331</v>
      </c>
      <c r="J6" s="101">
        <f t="shared" si="0"/>
        <v>233</v>
      </c>
      <c r="K6" s="101">
        <f t="shared" si="0"/>
        <v>663</v>
      </c>
      <c r="L6" s="101">
        <f t="shared" si="0"/>
        <v>334</v>
      </c>
      <c r="M6" s="101">
        <f t="shared" si="0"/>
        <v>364</v>
      </c>
    </row>
    <row r="7" spans="1:13" s="91" customFormat="1" ht="22.5" customHeight="1">
      <c r="A7" s="99">
        <v>1</v>
      </c>
      <c r="B7" s="104" t="s">
        <v>285</v>
      </c>
      <c r="C7" s="100">
        <f>SUM(D7:M7)</f>
        <v>3435</v>
      </c>
      <c r="D7" s="101">
        <v>63</v>
      </c>
      <c r="E7" s="102">
        <v>363</v>
      </c>
      <c r="F7" s="101">
        <v>463</v>
      </c>
      <c r="G7" s="101">
        <v>363</v>
      </c>
      <c r="H7" s="103">
        <v>533</v>
      </c>
      <c r="I7" s="101">
        <v>286</v>
      </c>
      <c r="J7" s="101">
        <v>173</v>
      </c>
      <c r="K7" s="101">
        <v>563</v>
      </c>
      <c r="L7" s="101">
        <v>264</v>
      </c>
      <c r="M7" s="101">
        <v>364</v>
      </c>
    </row>
    <row r="8" spans="1:13" s="91" customFormat="1" ht="33">
      <c r="A8" s="99">
        <v>2</v>
      </c>
      <c r="B8" s="104" t="s">
        <v>286</v>
      </c>
      <c r="C8" s="100">
        <f>SUM(C9:C20)</f>
        <v>565</v>
      </c>
      <c r="D8" s="100">
        <f t="shared" ref="D8:M8" si="1">SUM(D9:D20)</f>
        <v>0</v>
      </c>
      <c r="E8" s="100">
        <f t="shared" si="1"/>
        <v>20</v>
      </c>
      <c r="F8" s="100">
        <f t="shared" si="1"/>
        <v>30</v>
      </c>
      <c r="G8" s="100">
        <f t="shared" si="1"/>
        <v>190</v>
      </c>
      <c r="H8" s="100">
        <f t="shared" si="1"/>
        <v>50</v>
      </c>
      <c r="I8" s="100">
        <f t="shared" si="1"/>
        <v>45</v>
      </c>
      <c r="J8" s="100">
        <f t="shared" si="1"/>
        <v>60</v>
      </c>
      <c r="K8" s="100">
        <f t="shared" si="1"/>
        <v>100</v>
      </c>
      <c r="L8" s="100">
        <f t="shared" si="1"/>
        <v>70</v>
      </c>
      <c r="M8" s="100">
        <f t="shared" si="1"/>
        <v>0</v>
      </c>
    </row>
    <row r="9" spans="1:13" s="92" customFormat="1" ht="22.5" customHeight="1">
      <c r="A9" s="105" t="s">
        <v>290</v>
      </c>
      <c r="B9" s="106" t="s">
        <v>291</v>
      </c>
      <c r="C9" s="107">
        <f>SUM(D9:M9)</f>
        <v>100</v>
      </c>
      <c r="D9" s="108"/>
      <c r="E9" s="109"/>
      <c r="F9" s="108"/>
      <c r="G9" s="108"/>
      <c r="H9" s="110"/>
      <c r="I9" s="108"/>
      <c r="J9" s="108"/>
      <c r="K9" s="108">
        <v>100</v>
      </c>
      <c r="L9" s="108"/>
      <c r="M9" s="108"/>
    </row>
    <row r="10" spans="1:13" s="92" customFormat="1" ht="22.5" customHeight="1">
      <c r="A10" s="105" t="s">
        <v>292</v>
      </c>
      <c r="B10" s="106" t="s">
        <v>293</v>
      </c>
      <c r="C10" s="107">
        <f>SUM(D10:M10)</f>
        <v>40</v>
      </c>
      <c r="D10" s="108"/>
      <c r="E10" s="109"/>
      <c r="F10" s="108"/>
      <c r="G10" s="108">
        <v>40</v>
      </c>
      <c r="H10" s="110"/>
      <c r="I10" s="108"/>
      <c r="J10" s="108"/>
      <c r="K10" s="108"/>
      <c r="L10" s="108"/>
      <c r="M10" s="108"/>
    </row>
    <row r="11" spans="1:13" s="92" customFormat="1" ht="22.5" customHeight="1">
      <c r="A11" s="105" t="s">
        <v>294</v>
      </c>
      <c r="B11" s="106" t="s">
        <v>295</v>
      </c>
      <c r="C11" s="107">
        <f t="shared" ref="C11:C20" si="2">SUM(D11:M11)</f>
        <v>20</v>
      </c>
      <c r="D11" s="108"/>
      <c r="E11" s="109">
        <v>20</v>
      </c>
      <c r="F11" s="108"/>
      <c r="G11" s="108"/>
      <c r="H11" s="110"/>
      <c r="I11" s="108"/>
      <c r="J11" s="108"/>
      <c r="K11" s="108"/>
      <c r="L11" s="108"/>
      <c r="M11" s="108"/>
    </row>
    <row r="12" spans="1:13" s="92" customFormat="1" ht="22.5" customHeight="1">
      <c r="A12" s="105" t="s">
        <v>296</v>
      </c>
      <c r="B12" s="106" t="s">
        <v>297</v>
      </c>
      <c r="C12" s="107">
        <f t="shared" si="2"/>
        <v>50</v>
      </c>
      <c r="D12" s="108"/>
      <c r="E12" s="109"/>
      <c r="F12" s="108"/>
      <c r="G12" s="108">
        <v>50</v>
      </c>
      <c r="H12" s="110"/>
      <c r="I12" s="108"/>
      <c r="J12" s="108"/>
      <c r="K12" s="108"/>
      <c r="L12" s="108"/>
      <c r="M12" s="108"/>
    </row>
    <row r="13" spans="1:13" s="92" customFormat="1" ht="22.5" customHeight="1">
      <c r="A13" s="105" t="s">
        <v>298</v>
      </c>
      <c r="B13" s="106" t="s">
        <v>299</v>
      </c>
      <c r="C13" s="107">
        <f t="shared" si="2"/>
        <v>50</v>
      </c>
      <c r="D13" s="108"/>
      <c r="E13" s="109"/>
      <c r="F13" s="108"/>
      <c r="G13" s="108"/>
      <c r="H13" s="110"/>
      <c r="I13" s="108"/>
      <c r="J13" s="108"/>
      <c r="K13" s="108"/>
      <c r="L13" s="108">
        <v>50</v>
      </c>
      <c r="M13" s="108"/>
    </row>
    <row r="14" spans="1:13" s="92" customFormat="1" ht="22.5" customHeight="1">
      <c r="A14" s="105" t="s">
        <v>300</v>
      </c>
      <c r="B14" s="106" t="s">
        <v>301</v>
      </c>
      <c r="C14" s="107">
        <f t="shared" si="2"/>
        <v>30</v>
      </c>
      <c r="D14" s="108"/>
      <c r="E14" s="109"/>
      <c r="F14" s="108"/>
      <c r="G14" s="108"/>
      <c r="H14" s="110"/>
      <c r="I14" s="108">
        <v>30</v>
      </c>
      <c r="J14" s="108"/>
      <c r="K14" s="108"/>
      <c r="L14" s="108"/>
      <c r="M14" s="108"/>
    </row>
    <row r="15" spans="1:13" s="92" customFormat="1" ht="22.5" customHeight="1">
      <c r="A15" s="105" t="s">
        <v>302</v>
      </c>
      <c r="B15" s="106" t="s">
        <v>303</v>
      </c>
      <c r="C15" s="107">
        <f t="shared" si="2"/>
        <v>10</v>
      </c>
      <c r="D15" s="108"/>
      <c r="E15" s="109"/>
      <c r="F15" s="108"/>
      <c r="G15" s="108"/>
      <c r="H15" s="110"/>
      <c r="I15" s="108"/>
      <c r="J15" s="108">
        <v>10</v>
      </c>
      <c r="K15" s="108"/>
      <c r="L15" s="108"/>
      <c r="M15" s="108"/>
    </row>
    <row r="16" spans="1:13" s="92" customFormat="1" ht="22.5" customHeight="1">
      <c r="A16" s="105" t="s">
        <v>304</v>
      </c>
      <c r="B16" s="106" t="s">
        <v>305</v>
      </c>
      <c r="C16" s="107">
        <f t="shared" si="2"/>
        <v>50</v>
      </c>
      <c r="D16" s="108"/>
      <c r="E16" s="109"/>
      <c r="F16" s="108">
        <v>30</v>
      </c>
      <c r="G16" s="108"/>
      <c r="H16" s="110"/>
      <c r="I16" s="108"/>
      <c r="J16" s="108"/>
      <c r="K16" s="108"/>
      <c r="L16" s="108">
        <v>20</v>
      </c>
      <c r="M16" s="108"/>
    </row>
    <row r="17" spans="1:13" s="92" customFormat="1" ht="22.5" customHeight="1">
      <c r="A17" s="105" t="s">
        <v>306</v>
      </c>
      <c r="B17" s="106" t="s">
        <v>307</v>
      </c>
      <c r="C17" s="107">
        <f t="shared" si="2"/>
        <v>50</v>
      </c>
      <c r="D17" s="108"/>
      <c r="E17" s="109"/>
      <c r="F17" s="108"/>
      <c r="G17" s="108"/>
      <c r="H17" s="110">
        <v>50</v>
      </c>
      <c r="I17" s="108"/>
      <c r="J17" s="108"/>
      <c r="K17" s="108"/>
      <c r="L17" s="108"/>
      <c r="M17" s="108"/>
    </row>
    <row r="18" spans="1:13" s="92" customFormat="1" ht="22.5" customHeight="1">
      <c r="A18" s="105" t="s">
        <v>308</v>
      </c>
      <c r="B18" s="106" t="s">
        <v>309</v>
      </c>
      <c r="C18" s="107">
        <f t="shared" si="2"/>
        <v>100</v>
      </c>
      <c r="D18" s="108"/>
      <c r="E18" s="109"/>
      <c r="F18" s="108"/>
      <c r="G18" s="108">
        <v>100</v>
      </c>
      <c r="H18" s="110"/>
      <c r="I18" s="108"/>
      <c r="J18" s="108"/>
      <c r="K18" s="108"/>
      <c r="L18" s="108"/>
      <c r="M18" s="108"/>
    </row>
    <row r="19" spans="1:13" s="92" customFormat="1" ht="22.5" customHeight="1">
      <c r="A19" s="105" t="s">
        <v>310</v>
      </c>
      <c r="B19" s="106" t="s">
        <v>311</v>
      </c>
      <c r="C19" s="107">
        <f t="shared" si="2"/>
        <v>15</v>
      </c>
      <c r="D19" s="108"/>
      <c r="E19" s="109"/>
      <c r="F19" s="108"/>
      <c r="G19" s="108"/>
      <c r="H19" s="110"/>
      <c r="I19" s="108">
        <v>15</v>
      </c>
      <c r="J19" s="108"/>
      <c r="K19" s="108"/>
      <c r="L19" s="108"/>
      <c r="M19" s="108"/>
    </row>
    <row r="20" spans="1:13" s="92" customFormat="1" ht="22.5" customHeight="1">
      <c r="A20" s="111" t="s">
        <v>312</v>
      </c>
      <c r="B20" s="112" t="s">
        <v>313</v>
      </c>
      <c r="C20" s="113">
        <f t="shared" si="2"/>
        <v>50</v>
      </c>
      <c r="D20" s="114"/>
      <c r="E20" s="115"/>
      <c r="F20" s="114"/>
      <c r="G20" s="114"/>
      <c r="H20" s="116"/>
      <c r="I20" s="114"/>
      <c r="J20" s="114">
        <v>50</v>
      </c>
      <c r="K20" s="114"/>
      <c r="L20" s="114"/>
      <c r="M20" s="114"/>
    </row>
  </sheetData>
  <mergeCells count="3">
    <mergeCell ref="A2:M2"/>
    <mergeCell ref="A3:M3"/>
    <mergeCell ref="A4:M4"/>
  </mergeCells>
  <pageMargins left="0.70866141732283505" right="0.27559055118110198" top="0.59055118110236204" bottom="0.74803149606299202" header="0.31496062992126" footer="0.31496062992126"/>
  <pageSetup paperSize="9" orientation="landscape"/>
  <headerFooter>
    <oddHeader>&amp;LBiểu số: 11a/UB</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499984740745262"/>
  </sheetPr>
  <dimension ref="A1:J23"/>
  <sheetViews>
    <sheetView workbookViewId="0">
      <selection activeCell="A3" sqref="A3"/>
    </sheetView>
  </sheetViews>
  <sheetFormatPr defaultColWidth="9.28515625" defaultRowHeight="16.5"/>
  <cols>
    <col min="1" max="1" width="5.28515625" style="66" customWidth="1"/>
    <col min="2" max="2" width="32.42578125" style="66" customWidth="1"/>
    <col min="3" max="3" width="13" style="66" customWidth="1"/>
    <col min="4" max="4" width="14" style="66" customWidth="1"/>
    <col min="5" max="6" width="13" style="66" customWidth="1"/>
    <col min="7" max="16384" width="9.28515625" style="66"/>
  </cols>
  <sheetData>
    <row r="1" spans="1:10" s="65" customFormat="1" ht="41.25" customHeight="1">
      <c r="A1" s="398" t="s">
        <v>314</v>
      </c>
      <c r="B1" s="399"/>
      <c r="C1" s="399"/>
      <c r="D1" s="399"/>
      <c r="E1" s="399"/>
      <c r="F1" s="399"/>
      <c r="G1" s="67"/>
      <c r="H1" s="67"/>
      <c r="I1" s="67"/>
      <c r="J1" s="67"/>
    </row>
    <row r="2" spans="1:10" s="65" customFormat="1" ht="20.25" customHeight="1">
      <c r="A2" s="400" t="s">
        <v>211</v>
      </c>
      <c r="B2" s="400"/>
      <c r="C2" s="400"/>
      <c r="D2" s="400"/>
      <c r="E2" s="400"/>
      <c r="F2" s="400"/>
      <c r="G2" s="67"/>
      <c r="H2" s="67"/>
      <c r="I2" s="67"/>
      <c r="J2" s="67"/>
    </row>
    <row r="3" spans="1:10" ht="18.75">
      <c r="A3" s="68"/>
      <c r="B3" s="69"/>
      <c r="C3" s="68"/>
      <c r="D3" s="69"/>
      <c r="E3" s="69"/>
      <c r="F3" s="69"/>
      <c r="G3" s="70"/>
      <c r="H3" s="70"/>
      <c r="I3" s="70"/>
      <c r="J3" s="70"/>
    </row>
    <row r="4" spans="1:10">
      <c r="A4" s="402" t="s">
        <v>315</v>
      </c>
      <c r="B4" s="405" t="s">
        <v>213</v>
      </c>
      <c r="C4" s="402" t="s">
        <v>316</v>
      </c>
      <c r="D4" s="402" t="s">
        <v>317</v>
      </c>
      <c r="E4" s="401" t="s">
        <v>318</v>
      </c>
      <c r="F4" s="401"/>
      <c r="G4" s="71"/>
      <c r="H4" s="71"/>
      <c r="I4" s="71"/>
      <c r="J4" s="71"/>
    </row>
    <row r="5" spans="1:10">
      <c r="A5" s="403"/>
      <c r="B5" s="406"/>
      <c r="C5" s="403"/>
      <c r="D5" s="403"/>
      <c r="E5" s="408" t="s">
        <v>319</v>
      </c>
      <c r="F5" s="408" t="s">
        <v>320</v>
      </c>
      <c r="G5" s="72"/>
      <c r="H5" s="72"/>
      <c r="I5" s="72"/>
      <c r="J5" s="72"/>
    </row>
    <row r="6" spans="1:10">
      <c r="A6" s="404"/>
      <c r="B6" s="407"/>
      <c r="C6" s="404"/>
      <c r="D6" s="404"/>
      <c r="E6" s="404"/>
      <c r="F6" s="404"/>
      <c r="G6" s="71"/>
      <c r="H6" s="71"/>
      <c r="I6" s="71"/>
      <c r="J6" s="71"/>
    </row>
    <row r="7" spans="1:10" ht="33">
      <c r="A7" s="73" t="s">
        <v>5</v>
      </c>
      <c r="B7" s="74" t="s">
        <v>321</v>
      </c>
      <c r="C7" s="75" t="s">
        <v>12</v>
      </c>
      <c r="D7" s="76">
        <v>8991</v>
      </c>
      <c r="E7" s="76">
        <v>478</v>
      </c>
      <c r="F7" s="76">
        <v>8513</v>
      </c>
      <c r="G7" s="71"/>
      <c r="H7" s="71"/>
      <c r="I7" s="71"/>
      <c r="J7" s="71"/>
    </row>
    <row r="8" spans="1:10" ht="22.5" customHeight="1">
      <c r="A8" s="77">
        <v>1</v>
      </c>
      <c r="B8" s="78" t="s">
        <v>322</v>
      </c>
      <c r="C8" s="77" t="s">
        <v>42</v>
      </c>
      <c r="D8" s="79">
        <v>950</v>
      </c>
      <c r="E8" s="79"/>
      <c r="F8" s="80">
        <v>950</v>
      </c>
      <c r="G8" s="81"/>
      <c r="H8" s="81"/>
      <c r="I8" s="81"/>
      <c r="J8" s="81"/>
    </row>
    <row r="9" spans="1:10" ht="22.5" customHeight="1">
      <c r="A9" s="77">
        <v>2</v>
      </c>
      <c r="B9" s="78" t="s">
        <v>323</v>
      </c>
      <c r="C9" s="77" t="s">
        <v>42</v>
      </c>
      <c r="D9" s="79">
        <v>3840</v>
      </c>
      <c r="E9" s="79"/>
      <c r="F9" s="80">
        <v>3840</v>
      </c>
      <c r="G9" s="81"/>
      <c r="H9" s="81"/>
      <c r="I9" s="81"/>
      <c r="J9" s="81"/>
    </row>
    <row r="10" spans="1:10" ht="22.5" customHeight="1">
      <c r="A10" s="77">
        <v>3</v>
      </c>
      <c r="B10" s="78" t="s">
        <v>324</v>
      </c>
      <c r="C10" s="77" t="s">
        <v>42</v>
      </c>
      <c r="D10" s="79">
        <v>4201</v>
      </c>
      <c r="E10" s="79">
        <v>478</v>
      </c>
      <c r="F10" s="79">
        <v>3723</v>
      </c>
      <c r="G10" s="72"/>
      <c r="H10" s="72"/>
      <c r="I10" s="72"/>
      <c r="J10" s="72"/>
    </row>
    <row r="11" spans="1:10" ht="22.5" customHeight="1">
      <c r="A11" s="82" t="s">
        <v>138</v>
      </c>
      <c r="B11" s="83" t="s">
        <v>325</v>
      </c>
      <c r="C11" s="77"/>
      <c r="D11" s="84"/>
      <c r="E11" s="84"/>
      <c r="F11" s="79"/>
      <c r="G11" s="72"/>
      <c r="H11" s="72"/>
      <c r="I11" s="72"/>
      <c r="J11" s="72"/>
    </row>
    <row r="12" spans="1:10" ht="22.5" customHeight="1">
      <c r="A12" s="77">
        <v>1</v>
      </c>
      <c r="B12" s="78" t="s">
        <v>86</v>
      </c>
      <c r="C12" s="77" t="s">
        <v>326</v>
      </c>
      <c r="D12" s="85">
        <v>500000</v>
      </c>
      <c r="E12" s="85"/>
      <c r="F12" s="85">
        <v>500000</v>
      </c>
      <c r="G12" s="72"/>
      <c r="H12" s="72"/>
      <c r="I12" s="72"/>
      <c r="J12" s="72"/>
    </row>
    <row r="13" spans="1:10" ht="22.5" customHeight="1">
      <c r="A13" s="77">
        <v>2</v>
      </c>
      <c r="B13" s="78" t="s">
        <v>88</v>
      </c>
      <c r="C13" s="77" t="s">
        <v>57</v>
      </c>
      <c r="D13" s="85">
        <v>320000</v>
      </c>
      <c r="E13" s="85"/>
      <c r="F13" s="85">
        <v>320000</v>
      </c>
      <c r="G13" s="71"/>
      <c r="H13" s="71"/>
      <c r="I13" s="71"/>
      <c r="J13" s="71"/>
    </row>
    <row r="14" spans="1:10" ht="22.5" customHeight="1">
      <c r="A14" s="77">
        <v>3</v>
      </c>
      <c r="B14" s="78" t="s">
        <v>327</v>
      </c>
      <c r="C14" s="77" t="s">
        <v>57</v>
      </c>
      <c r="D14" s="85">
        <v>13000</v>
      </c>
      <c r="E14" s="85"/>
      <c r="F14" s="85">
        <v>13000</v>
      </c>
      <c r="G14" s="71"/>
      <c r="H14" s="71"/>
      <c r="I14" s="71"/>
      <c r="J14" s="71"/>
    </row>
    <row r="15" spans="1:10" ht="22.5" customHeight="1">
      <c r="A15" s="77">
        <v>4</v>
      </c>
      <c r="B15" s="78" t="s">
        <v>90</v>
      </c>
      <c r="C15" s="77" t="s">
        <v>87</v>
      </c>
      <c r="D15" s="85">
        <v>43350</v>
      </c>
      <c r="E15" s="85"/>
      <c r="F15" s="85">
        <v>43350</v>
      </c>
      <c r="G15" s="71"/>
      <c r="H15" s="71"/>
      <c r="I15" s="71"/>
      <c r="J15" s="71"/>
    </row>
    <row r="16" spans="1:10" ht="22.5" customHeight="1">
      <c r="A16" s="77">
        <v>5</v>
      </c>
      <c r="B16" s="78" t="s">
        <v>91</v>
      </c>
      <c r="C16" s="77" t="s">
        <v>92</v>
      </c>
      <c r="D16" s="85">
        <v>4254</v>
      </c>
      <c r="E16" s="85"/>
      <c r="F16" s="85">
        <v>4254</v>
      </c>
      <c r="G16" s="81"/>
      <c r="H16" s="81"/>
      <c r="I16" s="81"/>
      <c r="J16" s="81"/>
    </row>
    <row r="17" spans="1:10" ht="22.5" customHeight="1">
      <c r="A17" s="77">
        <v>6</v>
      </c>
      <c r="B17" s="78" t="s">
        <v>93</v>
      </c>
      <c r="C17" s="77" t="s">
        <v>92</v>
      </c>
      <c r="D17" s="85">
        <v>478</v>
      </c>
      <c r="E17" s="85">
        <v>478</v>
      </c>
      <c r="F17" s="79"/>
      <c r="G17" s="81"/>
      <c r="H17" s="81"/>
      <c r="I17" s="81"/>
      <c r="J17" s="81"/>
    </row>
    <row r="18" spans="1:10" ht="22.5" customHeight="1">
      <c r="A18" s="86">
        <v>7</v>
      </c>
      <c r="B18" s="87" t="s">
        <v>94</v>
      </c>
      <c r="C18" s="86" t="s">
        <v>328</v>
      </c>
      <c r="D18" s="88">
        <v>4000</v>
      </c>
      <c r="E18" s="88"/>
      <c r="F18" s="88">
        <v>4000</v>
      </c>
      <c r="G18" s="72"/>
      <c r="H18" s="72"/>
      <c r="I18" s="72"/>
      <c r="J18" s="72"/>
    </row>
    <row r="23" spans="1:10">
      <c r="E23" s="89" t="s">
        <v>246</v>
      </c>
    </row>
  </sheetData>
  <mergeCells count="9">
    <mergeCell ref="A1:F1"/>
    <mergeCell ref="A2:F2"/>
    <mergeCell ref="E4:F4"/>
    <mergeCell ref="A4:A6"/>
    <mergeCell ref="B4:B6"/>
    <mergeCell ref="C4:C6"/>
    <mergeCell ref="D4:D6"/>
    <mergeCell ref="E5:E6"/>
    <mergeCell ref="F5:F6"/>
  </mergeCells>
  <pageMargins left="0.70866141732283505" right="0.39370078740157499" top="0.98425196850393704" bottom="0.74803149606299202" header="0.65" footer="0.31496062992126"/>
  <pageSetup paperSize="9" orientation="portrait"/>
  <headerFooter>
    <oddHeader>&amp;LBiểu số: 12/UB</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VJ38"/>
  <sheetViews>
    <sheetView tabSelected="1" topLeftCell="A25" zoomScale="93" zoomScaleNormal="93" workbookViewId="0">
      <selection activeCell="B23" sqref="B23"/>
    </sheetView>
  </sheetViews>
  <sheetFormatPr defaultColWidth="30.42578125" defaultRowHeight="15"/>
  <cols>
    <col min="1" max="1" width="6.28515625" style="333" customWidth="1"/>
    <col min="2" max="2" width="33.42578125" style="333" customWidth="1"/>
    <col min="3" max="3" width="9" style="334" customWidth="1"/>
    <col min="4" max="4" width="8.85546875" style="334" customWidth="1"/>
    <col min="5" max="5" width="9" style="334" customWidth="1"/>
    <col min="6" max="6" width="10.7109375" style="334" customWidth="1"/>
    <col min="7" max="7" width="16" style="377" customWidth="1"/>
    <col min="8" max="16384" width="30.42578125" style="4"/>
  </cols>
  <sheetData>
    <row r="1" spans="1:36">
      <c r="A1" s="414" t="s">
        <v>409</v>
      </c>
      <c r="B1" s="414"/>
      <c r="C1" s="414"/>
      <c r="D1" s="414"/>
      <c r="E1" s="414"/>
      <c r="F1" s="414"/>
      <c r="G1" s="414"/>
    </row>
    <row r="2" spans="1:36" ht="31.5" customHeight="1">
      <c r="A2" s="409" t="s">
        <v>405</v>
      </c>
      <c r="B2" s="409"/>
      <c r="C2" s="409"/>
      <c r="D2" s="409"/>
      <c r="E2" s="409"/>
      <c r="F2" s="409"/>
      <c r="G2" s="409"/>
    </row>
    <row r="3" spans="1:36">
      <c r="A3" s="335"/>
      <c r="B3" s="335"/>
      <c r="C3" s="335"/>
      <c r="D3" s="335"/>
      <c r="E3" s="335"/>
      <c r="F3" s="335"/>
      <c r="G3" s="335"/>
    </row>
    <row r="4" spans="1:36" s="336" customFormat="1">
      <c r="A4" s="415" t="s">
        <v>212</v>
      </c>
      <c r="B4" s="415" t="s">
        <v>329</v>
      </c>
      <c r="C4" s="418" t="s">
        <v>316</v>
      </c>
      <c r="D4" s="421" t="s">
        <v>421</v>
      </c>
      <c r="E4" s="422"/>
      <c r="F4" s="423"/>
      <c r="G4" s="410" t="s">
        <v>411</v>
      </c>
    </row>
    <row r="5" spans="1:36" s="337" customFormat="1" ht="14.25">
      <c r="A5" s="416"/>
      <c r="B5" s="416"/>
      <c r="C5" s="419"/>
      <c r="D5" s="424"/>
      <c r="E5" s="425"/>
      <c r="F5" s="426"/>
      <c r="G5" s="410"/>
    </row>
    <row r="6" spans="1:36" s="337" customFormat="1" ht="47.25">
      <c r="A6" s="417"/>
      <c r="B6" s="417"/>
      <c r="C6" s="420"/>
      <c r="D6" s="342" t="s">
        <v>407</v>
      </c>
      <c r="E6" s="342" t="s">
        <v>408</v>
      </c>
      <c r="F6" s="343" t="s">
        <v>404</v>
      </c>
      <c r="G6" s="410"/>
    </row>
    <row r="7" spans="1:36" s="338" customFormat="1" ht="30" customHeight="1">
      <c r="A7" s="344">
        <v>1</v>
      </c>
      <c r="B7" s="345" t="s">
        <v>330</v>
      </c>
      <c r="C7" s="346"/>
      <c r="D7" s="347"/>
      <c r="E7" s="347"/>
      <c r="F7" s="348"/>
      <c r="G7" s="349"/>
    </row>
    <row r="8" spans="1:36" s="336" customFormat="1" ht="39" customHeight="1">
      <c r="A8" s="350" t="s">
        <v>232</v>
      </c>
      <c r="B8" s="351" t="s">
        <v>337</v>
      </c>
      <c r="C8" s="352" t="s">
        <v>24</v>
      </c>
      <c r="D8" s="352" t="s">
        <v>338</v>
      </c>
      <c r="E8" s="352" t="s">
        <v>396</v>
      </c>
      <c r="F8" s="353" t="s">
        <v>396</v>
      </c>
      <c r="G8" s="372" t="s">
        <v>396</v>
      </c>
    </row>
    <row r="9" spans="1:36" s="336" customFormat="1" ht="39" customHeight="1">
      <c r="A9" s="355" t="s">
        <v>242</v>
      </c>
      <c r="B9" s="351" t="s">
        <v>339</v>
      </c>
      <c r="C9" s="352"/>
      <c r="D9" s="352"/>
      <c r="E9" s="352"/>
      <c r="F9" s="356"/>
      <c r="G9" s="373"/>
    </row>
    <row r="10" spans="1:36" s="336" customFormat="1" ht="33" customHeight="1">
      <c r="A10" s="355"/>
      <c r="B10" s="351" t="s">
        <v>406</v>
      </c>
      <c r="C10" s="352" t="s">
        <v>24</v>
      </c>
      <c r="D10" s="434" t="s">
        <v>431</v>
      </c>
      <c r="E10" s="434" t="s">
        <v>431</v>
      </c>
      <c r="F10" s="434" t="s">
        <v>431</v>
      </c>
      <c r="G10" s="433" t="s">
        <v>430</v>
      </c>
    </row>
    <row r="11" spans="1:36" s="336" customFormat="1" ht="33" customHeight="1">
      <c r="A11" s="355"/>
      <c r="B11" s="351" t="s">
        <v>417</v>
      </c>
      <c r="C11" s="352" t="s">
        <v>24</v>
      </c>
      <c r="D11" s="352"/>
      <c r="E11" s="352"/>
      <c r="F11" s="357"/>
      <c r="G11" s="433" t="s">
        <v>430</v>
      </c>
    </row>
    <row r="12" spans="1:36" s="339" customFormat="1" ht="64.5" customHeight="1">
      <c r="A12" s="355" t="s">
        <v>276</v>
      </c>
      <c r="B12" s="351" t="s">
        <v>416</v>
      </c>
      <c r="C12" s="352" t="s">
        <v>24</v>
      </c>
      <c r="D12" s="430" t="s">
        <v>423</v>
      </c>
      <c r="E12" s="358" t="s">
        <v>397</v>
      </c>
      <c r="F12" s="431">
        <v>1</v>
      </c>
      <c r="G12" s="432" t="s">
        <v>423</v>
      </c>
      <c r="H12" s="336"/>
      <c r="I12" s="336"/>
      <c r="J12" s="336"/>
      <c r="K12" s="336"/>
      <c r="L12" s="336"/>
      <c r="M12" s="336"/>
      <c r="N12" s="336"/>
      <c r="O12" s="336"/>
      <c r="P12" s="336"/>
      <c r="Q12" s="336"/>
      <c r="R12" s="336"/>
      <c r="S12" s="336"/>
      <c r="T12" s="336"/>
      <c r="U12" s="336"/>
      <c r="V12" s="336"/>
      <c r="W12" s="336"/>
      <c r="X12" s="336"/>
      <c r="Y12" s="336"/>
      <c r="Z12" s="336"/>
      <c r="AA12" s="336"/>
      <c r="AB12" s="336"/>
      <c r="AC12" s="336"/>
      <c r="AD12" s="336"/>
      <c r="AE12" s="336"/>
      <c r="AF12" s="336"/>
      <c r="AG12" s="336"/>
      <c r="AH12" s="336"/>
      <c r="AI12" s="336"/>
      <c r="AJ12" s="336"/>
    </row>
    <row r="13" spans="1:36" s="336" customFormat="1" ht="31.5">
      <c r="A13" s="355" t="s">
        <v>331</v>
      </c>
      <c r="B13" s="351" t="s">
        <v>342</v>
      </c>
      <c r="C13" s="352" t="s">
        <v>24</v>
      </c>
      <c r="D13" s="352" t="s">
        <v>426</v>
      </c>
      <c r="E13" s="430" t="s">
        <v>427</v>
      </c>
      <c r="F13" s="359" t="s">
        <v>428</v>
      </c>
      <c r="G13" s="364" t="s">
        <v>428</v>
      </c>
    </row>
    <row r="14" spans="1:36" s="336" customFormat="1" ht="31.5">
      <c r="A14" s="355" t="s">
        <v>332</v>
      </c>
      <c r="B14" s="360" t="s">
        <v>343</v>
      </c>
      <c r="C14" s="352" t="s">
        <v>344</v>
      </c>
      <c r="D14" s="352">
        <v>0</v>
      </c>
      <c r="E14" s="352">
        <v>2</v>
      </c>
      <c r="F14" s="357">
        <v>2</v>
      </c>
      <c r="G14" s="375">
        <v>2</v>
      </c>
    </row>
    <row r="15" spans="1:36" s="336" customFormat="1" ht="54" customHeight="1">
      <c r="A15" s="355" t="s">
        <v>412</v>
      </c>
      <c r="B15" s="379" t="s">
        <v>452</v>
      </c>
      <c r="C15" s="380" t="s">
        <v>345</v>
      </c>
      <c r="D15" s="381">
        <v>0</v>
      </c>
      <c r="E15" s="381">
        <v>264</v>
      </c>
      <c r="F15" s="382">
        <f>D15+E15</f>
        <v>264</v>
      </c>
      <c r="G15" s="383">
        <v>1500</v>
      </c>
    </row>
    <row r="16" spans="1:36" s="336" customFormat="1" ht="48" customHeight="1">
      <c r="A16" s="355" t="s">
        <v>413</v>
      </c>
      <c r="B16" s="361" t="s">
        <v>346</v>
      </c>
      <c r="C16" s="352" t="s">
        <v>24</v>
      </c>
      <c r="D16" s="430" t="s">
        <v>423</v>
      </c>
      <c r="E16" s="352" t="s">
        <v>425</v>
      </c>
      <c r="F16" s="367" t="s">
        <v>423</v>
      </c>
      <c r="G16" s="386">
        <v>1</v>
      </c>
    </row>
    <row r="17" spans="1:7" s="336" customFormat="1" ht="41.25" customHeight="1">
      <c r="A17" s="355" t="s">
        <v>414</v>
      </c>
      <c r="B17" s="370" t="s">
        <v>347</v>
      </c>
      <c r="C17" s="352" t="s">
        <v>24</v>
      </c>
      <c r="D17" s="430" t="s">
        <v>432</v>
      </c>
      <c r="E17" s="430" t="s">
        <v>429</v>
      </c>
      <c r="F17" s="367" t="s">
        <v>341</v>
      </c>
      <c r="G17" s="364" t="s">
        <v>341</v>
      </c>
    </row>
    <row r="18" spans="1:7" s="336" customFormat="1" ht="72.75" customHeight="1">
      <c r="A18" s="355" t="s">
        <v>334</v>
      </c>
      <c r="B18" s="370" t="s">
        <v>453</v>
      </c>
      <c r="C18" s="352" t="s">
        <v>24</v>
      </c>
      <c r="D18" s="367" t="s">
        <v>423</v>
      </c>
      <c r="E18" s="367" t="s">
        <v>423</v>
      </c>
      <c r="F18" s="367" t="s">
        <v>423</v>
      </c>
      <c r="G18" s="386">
        <v>1</v>
      </c>
    </row>
    <row r="19" spans="1:7" s="336" customFormat="1" ht="44.25" customHeight="1">
      <c r="A19" s="362">
        <v>2</v>
      </c>
      <c r="B19" s="378" t="s">
        <v>422</v>
      </c>
      <c r="C19" s="352"/>
      <c r="D19" s="352"/>
      <c r="E19" s="352"/>
      <c r="F19" s="354"/>
      <c r="G19" s="364"/>
    </row>
    <row r="20" spans="1:7" s="336" customFormat="1" ht="67.5" customHeight="1">
      <c r="A20" s="355" t="s">
        <v>290</v>
      </c>
      <c r="B20" s="369" t="s">
        <v>424</v>
      </c>
      <c r="C20" s="352" t="s">
        <v>24</v>
      </c>
      <c r="D20" s="367" t="s">
        <v>423</v>
      </c>
      <c r="E20" s="367" t="s">
        <v>423</v>
      </c>
      <c r="F20" s="367" t="s">
        <v>423</v>
      </c>
      <c r="G20" s="386">
        <v>1</v>
      </c>
    </row>
    <row r="21" spans="1:7" s="339" customFormat="1" ht="48" customHeight="1">
      <c r="A21" s="355" t="s">
        <v>292</v>
      </c>
      <c r="B21" s="351" t="s">
        <v>340</v>
      </c>
      <c r="C21" s="352" t="s">
        <v>24</v>
      </c>
      <c r="D21" s="384">
        <v>0.996</v>
      </c>
      <c r="E21" s="384">
        <v>0.99970000000000003</v>
      </c>
      <c r="F21" s="384">
        <v>0.997</v>
      </c>
      <c r="G21" s="385">
        <v>0.997</v>
      </c>
    </row>
    <row r="22" spans="1:7" s="336" customFormat="1" ht="55.5" customHeight="1">
      <c r="A22" s="355" t="s">
        <v>294</v>
      </c>
      <c r="B22" s="370" t="s">
        <v>419</v>
      </c>
      <c r="C22" s="354" t="s">
        <v>24</v>
      </c>
      <c r="D22" s="367" t="s">
        <v>423</v>
      </c>
      <c r="E22" s="367" t="s">
        <v>423</v>
      </c>
      <c r="F22" s="367" t="s">
        <v>423</v>
      </c>
      <c r="G22" s="386">
        <v>1</v>
      </c>
    </row>
    <row r="23" spans="1:7" s="336" customFormat="1" ht="74.25" customHeight="1">
      <c r="A23" s="355" t="s">
        <v>296</v>
      </c>
      <c r="B23" s="341" t="s">
        <v>420</v>
      </c>
      <c r="C23" s="354" t="s">
        <v>24</v>
      </c>
      <c r="D23" s="371"/>
      <c r="E23" s="371"/>
      <c r="F23" s="371"/>
      <c r="G23" s="386">
        <v>1</v>
      </c>
    </row>
    <row r="24" spans="1:7" s="337" customFormat="1" ht="26.25" customHeight="1">
      <c r="A24" s="362">
        <v>3</v>
      </c>
      <c r="B24" s="363" t="s">
        <v>335</v>
      </c>
      <c r="C24" s="352"/>
      <c r="D24" s="352"/>
      <c r="E24" s="352"/>
      <c r="F24" s="364"/>
      <c r="G24" s="364"/>
    </row>
    <row r="25" spans="1:7" s="337" customFormat="1" ht="26.25" customHeight="1">
      <c r="A25" s="362" t="s">
        <v>440</v>
      </c>
      <c r="B25" s="363" t="s">
        <v>348</v>
      </c>
      <c r="C25" s="352"/>
      <c r="D25" s="352"/>
      <c r="E25" s="352"/>
      <c r="F25" s="364"/>
      <c r="G25" s="364"/>
    </row>
    <row r="26" spans="1:7" s="336" customFormat="1" ht="38.25" customHeight="1">
      <c r="A26" s="355" t="s">
        <v>441</v>
      </c>
      <c r="B26" s="365" t="s">
        <v>349</v>
      </c>
      <c r="C26" s="352" t="s">
        <v>24</v>
      </c>
      <c r="D26" s="352">
        <v>91</v>
      </c>
      <c r="E26" s="352" t="s">
        <v>398</v>
      </c>
      <c r="F26" s="354">
        <v>91</v>
      </c>
      <c r="G26" s="386">
        <v>1</v>
      </c>
    </row>
    <row r="27" spans="1:7" s="336" customFormat="1" ht="38.25" customHeight="1">
      <c r="A27" s="355" t="s">
        <v>442</v>
      </c>
      <c r="B27" s="366" t="s">
        <v>350</v>
      </c>
      <c r="C27" s="352" t="s">
        <v>24</v>
      </c>
      <c r="D27" s="352"/>
      <c r="E27" s="352" t="s">
        <v>399</v>
      </c>
      <c r="F27" s="354" t="s">
        <v>399</v>
      </c>
      <c r="G27" s="386">
        <v>1</v>
      </c>
    </row>
    <row r="28" spans="1:7" s="336" customFormat="1" ht="38.25" customHeight="1">
      <c r="A28" s="355" t="s">
        <v>443</v>
      </c>
      <c r="B28" s="366" t="s">
        <v>351</v>
      </c>
      <c r="C28" s="352" t="s">
        <v>24</v>
      </c>
      <c r="D28" s="430" t="s">
        <v>433</v>
      </c>
      <c r="E28" s="430" t="s">
        <v>434</v>
      </c>
      <c r="F28" s="367" t="s">
        <v>435</v>
      </c>
      <c r="G28" s="433" t="s">
        <v>436</v>
      </c>
    </row>
    <row r="29" spans="1:7" s="336" customFormat="1" ht="38.25" customHeight="1">
      <c r="A29" s="355" t="s">
        <v>444</v>
      </c>
      <c r="B29" s="366" t="s">
        <v>352</v>
      </c>
      <c r="C29" s="352" t="s">
        <v>24</v>
      </c>
      <c r="D29" s="352"/>
      <c r="E29" s="352">
        <v>0</v>
      </c>
      <c r="F29" s="354">
        <v>0</v>
      </c>
      <c r="G29" s="374"/>
    </row>
    <row r="30" spans="1:7" s="336" customFormat="1" ht="38.25" customHeight="1">
      <c r="A30" s="355" t="s">
        <v>445</v>
      </c>
      <c r="B30" s="366" t="s">
        <v>395</v>
      </c>
      <c r="C30" s="352" t="s">
        <v>24</v>
      </c>
      <c r="D30" s="430" t="s">
        <v>437</v>
      </c>
      <c r="E30" s="430" t="s">
        <v>438</v>
      </c>
      <c r="F30" s="435" t="s">
        <v>439</v>
      </c>
      <c r="G30" s="386">
        <v>1</v>
      </c>
    </row>
    <row r="31" spans="1:7" s="336" customFormat="1" ht="38.25" customHeight="1">
      <c r="A31" s="355" t="s">
        <v>446</v>
      </c>
      <c r="B31" s="369" t="s">
        <v>353</v>
      </c>
      <c r="C31" s="352"/>
      <c r="D31" s="352" t="s">
        <v>400</v>
      </c>
      <c r="E31" s="352" t="s">
        <v>401</v>
      </c>
      <c r="F31" s="352" t="s">
        <v>410</v>
      </c>
      <c r="G31" s="376">
        <v>1.5</v>
      </c>
    </row>
    <row r="32" spans="1:7" s="336" customFormat="1" ht="38.25" customHeight="1">
      <c r="A32" s="355" t="s">
        <v>447</v>
      </c>
      <c r="B32" s="369" t="s">
        <v>336</v>
      </c>
      <c r="C32" s="352" t="s">
        <v>24</v>
      </c>
      <c r="D32" s="352"/>
      <c r="E32" s="352"/>
      <c r="F32" s="354"/>
      <c r="G32" s="386">
        <v>1</v>
      </c>
    </row>
    <row r="33" spans="1:7 16130:16130" s="340" customFormat="1" ht="38.25" customHeight="1">
      <c r="A33" s="362" t="s">
        <v>448</v>
      </c>
      <c r="B33" s="378" t="s">
        <v>415</v>
      </c>
      <c r="C33" s="352"/>
      <c r="D33" s="352"/>
      <c r="E33" s="352"/>
      <c r="F33" s="354"/>
      <c r="G33" s="364"/>
    </row>
    <row r="34" spans="1:7 16130:16130" s="336" customFormat="1" ht="58.5" customHeight="1">
      <c r="A34" s="355" t="s">
        <v>449</v>
      </c>
      <c r="B34" s="369" t="s">
        <v>354</v>
      </c>
      <c r="C34" s="352" t="s">
        <v>24</v>
      </c>
      <c r="D34" s="352">
        <v>52.03</v>
      </c>
      <c r="E34" s="352"/>
      <c r="F34" s="368"/>
      <c r="G34" s="386">
        <v>1</v>
      </c>
    </row>
    <row r="35" spans="1:7 16130:16130" s="336" customFormat="1" ht="58.5" customHeight="1">
      <c r="A35" s="355" t="s">
        <v>450</v>
      </c>
      <c r="B35" s="369" t="s">
        <v>355</v>
      </c>
      <c r="C35" s="352" t="s">
        <v>24</v>
      </c>
      <c r="D35" s="352">
        <v>77</v>
      </c>
      <c r="E35" s="352" t="s">
        <v>402</v>
      </c>
      <c r="F35" s="353" t="s">
        <v>403</v>
      </c>
      <c r="G35" s="386">
        <v>0.8</v>
      </c>
    </row>
    <row r="36" spans="1:7 16130:16130" s="336" customFormat="1" ht="73.5" customHeight="1">
      <c r="A36" s="355" t="s">
        <v>451</v>
      </c>
      <c r="B36" s="366" t="s">
        <v>418</v>
      </c>
      <c r="C36" s="352" t="s">
        <v>24</v>
      </c>
      <c r="D36" s="411" t="s">
        <v>356</v>
      </c>
      <c r="E36" s="412"/>
      <c r="F36" s="413"/>
      <c r="G36" s="364" t="s">
        <v>356</v>
      </c>
    </row>
    <row r="37" spans="1:7 16130:16130" s="336" customFormat="1" ht="53.1" customHeight="1">
      <c r="WVJ37" s="336" t="s">
        <v>357</v>
      </c>
    </row>
    <row r="38" spans="1:7 16130:16130" ht="66.599999999999994" customHeight="1">
      <c r="A38" s="4"/>
      <c r="B38" s="4"/>
      <c r="C38" s="4"/>
      <c r="D38" s="4"/>
      <c r="E38" s="4"/>
      <c r="F38" s="4"/>
      <c r="G38" s="4"/>
    </row>
  </sheetData>
  <mergeCells count="8">
    <mergeCell ref="A2:G2"/>
    <mergeCell ref="G4:G6"/>
    <mergeCell ref="D36:F36"/>
    <mergeCell ref="A1:G1"/>
    <mergeCell ref="A4:A6"/>
    <mergeCell ref="B4:B6"/>
    <mergeCell ref="C4:C6"/>
    <mergeCell ref="D4:F5"/>
  </mergeCells>
  <phoneticPr fontId="29" type="noConversion"/>
  <pageMargins left="0.45" right="0.2" top="0.37" bottom="0.5" header="0.3" footer="0.3"/>
  <pageSetup paperSize="9" scale="9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40"/>
  <sheetViews>
    <sheetView workbookViewId="0">
      <selection activeCell="D7" sqref="D7"/>
    </sheetView>
  </sheetViews>
  <sheetFormatPr defaultColWidth="9" defaultRowHeight="15.75"/>
  <cols>
    <col min="1" max="1" width="5.28515625" style="6" customWidth="1"/>
    <col min="2" max="2" width="68.7109375" style="7" customWidth="1"/>
    <col min="3" max="3" width="9.42578125" style="8" customWidth="1"/>
    <col min="4" max="4" width="10.7109375" style="8" customWidth="1"/>
    <col min="5" max="5" width="13" style="9" customWidth="1"/>
    <col min="6" max="6" width="46.42578125" style="10" customWidth="1"/>
    <col min="7" max="254" width="9.28515625" style="10"/>
    <col min="255" max="255" width="5.28515625" style="10" customWidth="1"/>
    <col min="256" max="256" width="68.42578125" style="10" customWidth="1"/>
    <col min="257" max="257" width="9.42578125" style="10" customWidth="1"/>
    <col min="258" max="258" width="10.7109375" style="10" customWidth="1"/>
    <col min="259" max="259" width="11" style="10" customWidth="1"/>
    <col min="260" max="260" width="8.42578125" style="10" customWidth="1"/>
    <col min="261" max="261" width="33.7109375" style="10" customWidth="1"/>
    <col min="262" max="510" width="9.28515625" style="10"/>
    <col min="511" max="511" width="5.28515625" style="10" customWidth="1"/>
    <col min="512" max="512" width="68.42578125" style="10" customWidth="1"/>
    <col min="513" max="513" width="9.42578125" style="10" customWidth="1"/>
    <col min="514" max="514" width="10.7109375" style="10" customWidth="1"/>
    <col min="515" max="515" width="11" style="10" customWidth="1"/>
    <col min="516" max="516" width="8.42578125" style="10" customWidth="1"/>
    <col min="517" max="517" width="33.7109375" style="10" customWidth="1"/>
    <col min="518" max="766" width="9.28515625" style="10"/>
    <col min="767" max="767" width="5.28515625" style="10" customWidth="1"/>
    <col min="768" max="768" width="68.42578125" style="10" customWidth="1"/>
    <col min="769" max="769" width="9.42578125" style="10" customWidth="1"/>
    <col min="770" max="770" width="10.7109375" style="10" customWidth="1"/>
    <col min="771" max="771" width="11" style="10" customWidth="1"/>
    <col min="772" max="772" width="8.42578125" style="10" customWidth="1"/>
    <col min="773" max="773" width="33.7109375" style="10" customWidth="1"/>
    <col min="774" max="1022" width="9.28515625" style="10"/>
    <col min="1023" max="1023" width="5.28515625" style="10" customWidth="1"/>
    <col min="1024" max="1024" width="68.42578125" style="10" customWidth="1"/>
    <col min="1025" max="1025" width="9.42578125" style="10" customWidth="1"/>
    <col min="1026" max="1026" width="10.7109375" style="10" customWidth="1"/>
    <col min="1027" max="1027" width="11" style="10" customWidth="1"/>
    <col min="1028" max="1028" width="8.42578125" style="10" customWidth="1"/>
    <col min="1029" max="1029" width="33.7109375" style="10" customWidth="1"/>
    <col min="1030" max="1278" width="9.28515625" style="10"/>
    <col min="1279" max="1279" width="5.28515625" style="10" customWidth="1"/>
    <col min="1280" max="1280" width="68.42578125" style="10" customWidth="1"/>
    <col min="1281" max="1281" width="9.42578125" style="10" customWidth="1"/>
    <col min="1282" max="1282" width="10.7109375" style="10" customWidth="1"/>
    <col min="1283" max="1283" width="11" style="10" customWidth="1"/>
    <col min="1284" max="1284" width="8.42578125" style="10" customWidth="1"/>
    <col min="1285" max="1285" width="33.7109375" style="10" customWidth="1"/>
    <col min="1286" max="1534" width="9.28515625" style="10"/>
    <col min="1535" max="1535" width="5.28515625" style="10" customWidth="1"/>
    <col min="1536" max="1536" width="68.42578125" style="10" customWidth="1"/>
    <col min="1537" max="1537" width="9.42578125" style="10" customWidth="1"/>
    <col min="1538" max="1538" width="10.7109375" style="10" customWidth="1"/>
    <col min="1539" max="1539" width="11" style="10" customWidth="1"/>
    <col min="1540" max="1540" width="8.42578125" style="10" customWidth="1"/>
    <col min="1541" max="1541" width="33.7109375" style="10" customWidth="1"/>
    <col min="1542" max="1790" width="9.28515625" style="10"/>
    <col min="1791" max="1791" width="5.28515625" style="10" customWidth="1"/>
    <col min="1792" max="1792" width="68.42578125" style="10" customWidth="1"/>
    <col min="1793" max="1793" width="9.42578125" style="10" customWidth="1"/>
    <col min="1794" max="1794" width="10.7109375" style="10" customWidth="1"/>
    <col min="1795" max="1795" width="11" style="10" customWidth="1"/>
    <col min="1796" max="1796" width="8.42578125" style="10" customWidth="1"/>
    <col min="1797" max="1797" width="33.7109375" style="10" customWidth="1"/>
    <col min="1798" max="2046" width="9.28515625" style="10"/>
    <col min="2047" max="2047" width="5.28515625" style="10" customWidth="1"/>
    <col min="2048" max="2048" width="68.42578125" style="10" customWidth="1"/>
    <col min="2049" max="2049" width="9.42578125" style="10" customWidth="1"/>
    <col min="2050" max="2050" width="10.7109375" style="10" customWidth="1"/>
    <col min="2051" max="2051" width="11" style="10" customWidth="1"/>
    <col min="2052" max="2052" width="8.42578125" style="10" customWidth="1"/>
    <col min="2053" max="2053" width="33.7109375" style="10" customWidth="1"/>
    <col min="2054" max="2302" width="9.28515625" style="10"/>
    <col min="2303" max="2303" width="5.28515625" style="10" customWidth="1"/>
    <col min="2304" max="2304" width="68.42578125" style="10" customWidth="1"/>
    <col min="2305" max="2305" width="9.42578125" style="10" customWidth="1"/>
    <col min="2306" max="2306" width="10.7109375" style="10" customWidth="1"/>
    <col min="2307" max="2307" width="11" style="10" customWidth="1"/>
    <col min="2308" max="2308" width="8.42578125" style="10" customWidth="1"/>
    <col min="2309" max="2309" width="33.7109375" style="10" customWidth="1"/>
    <col min="2310" max="2558" width="9.28515625" style="10"/>
    <col min="2559" max="2559" width="5.28515625" style="10" customWidth="1"/>
    <col min="2560" max="2560" width="68.42578125" style="10" customWidth="1"/>
    <col min="2561" max="2561" width="9.42578125" style="10" customWidth="1"/>
    <col min="2562" max="2562" width="10.7109375" style="10" customWidth="1"/>
    <col min="2563" max="2563" width="11" style="10" customWidth="1"/>
    <col min="2564" max="2564" width="8.42578125" style="10" customWidth="1"/>
    <col min="2565" max="2565" width="33.7109375" style="10" customWidth="1"/>
    <col min="2566" max="2814" width="9.28515625" style="10"/>
    <col min="2815" max="2815" width="5.28515625" style="10" customWidth="1"/>
    <col min="2816" max="2816" width="68.42578125" style="10" customWidth="1"/>
    <col min="2817" max="2817" width="9.42578125" style="10" customWidth="1"/>
    <col min="2818" max="2818" width="10.7109375" style="10" customWidth="1"/>
    <col min="2819" max="2819" width="11" style="10" customWidth="1"/>
    <col min="2820" max="2820" width="8.42578125" style="10" customWidth="1"/>
    <col min="2821" max="2821" width="33.7109375" style="10" customWidth="1"/>
    <col min="2822" max="3070" width="9.28515625" style="10"/>
    <col min="3071" max="3071" width="5.28515625" style="10" customWidth="1"/>
    <col min="3072" max="3072" width="68.42578125" style="10" customWidth="1"/>
    <col min="3073" max="3073" width="9.42578125" style="10" customWidth="1"/>
    <col min="3074" max="3074" width="10.7109375" style="10" customWidth="1"/>
    <col min="3075" max="3075" width="11" style="10" customWidth="1"/>
    <col min="3076" max="3076" width="8.42578125" style="10" customWidth="1"/>
    <col min="3077" max="3077" width="33.7109375" style="10" customWidth="1"/>
    <col min="3078" max="3326" width="9.28515625" style="10"/>
    <col min="3327" max="3327" width="5.28515625" style="10" customWidth="1"/>
    <col min="3328" max="3328" width="68.42578125" style="10" customWidth="1"/>
    <col min="3329" max="3329" width="9.42578125" style="10" customWidth="1"/>
    <col min="3330" max="3330" width="10.7109375" style="10" customWidth="1"/>
    <col min="3331" max="3331" width="11" style="10" customWidth="1"/>
    <col min="3332" max="3332" width="8.42578125" style="10" customWidth="1"/>
    <col min="3333" max="3333" width="33.7109375" style="10" customWidth="1"/>
    <col min="3334" max="3582" width="9.28515625" style="10"/>
    <col min="3583" max="3583" width="5.28515625" style="10" customWidth="1"/>
    <col min="3584" max="3584" width="68.42578125" style="10" customWidth="1"/>
    <col min="3585" max="3585" width="9.42578125" style="10" customWidth="1"/>
    <col min="3586" max="3586" width="10.7109375" style="10" customWidth="1"/>
    <col min="3587" max="3587" width="11" style="10" customWidth="1"/>
    <col min="3588" max="3588" width="8.42578125" style="10" customWidth="1"/>
    <col min="3589" max="3589" width="33.7109375" style="10" customWidth="1"/>
    <col min="3590" max="3838" width="9.28515625" style="10"/>
    <col min="3839" max="3839" width="5.28515625" style="10" customWidth="1"/>
    <col min="3840" max="3840" width="68.42578125" style="10" customWidth="1"/>
    <col min="3841" max="3841" width="9.42578125" style="10" customWidth="1"/>
    <col min="3842" max="3842" width="10.7109375" style="10" customWidth="1"/>
    <col min="3843" max="3843" width="11" style="10" customWidth="1"/>
    <col min="3844" max="3844" width="8.42578125" style="10" customWidth="1"/>
    <col min="3845" max="3845" width="33.7109375" style="10" customWidth="1"/>
    <col min="3846" max="4094" width="9.28515625" style="10"/>
    <col min="4095" max="4095" width="5.28515625" style="10" customWidth="1"/>
    <col min="4096" max="4096" width="68.42578125" style="10" customWidth="1"/>
    <col min="4097" max="4097" width="9.42578125" style="10" customWidth="1"/>
    <col min="4098" max="4098" width="10.7109375" style="10" customWidth="1"/>
    <col min="4099" max="4099" width="11" style="10" customWidth="1"/>
    <col min="4100" max="4100" width="8.42578125" style="10" customWidth="1"/>
    <col min="4101" max="4101" width="33.7109375" style="10" customWidth="1"/>
    <col min="4102" max="4350" width="9.28515625" style="10"/>
    <col min="4351" max="4351" width="5.28515625" style="10" customWidth="1"/>
    <col min="4352" max="4352" width="68.42578125" style="10" customWidth="1"/>
    <col min="4353" max="4353" width="9.42578125" style="10" customWidth="1"/>
    <col min="4354" max="4354" width="10.7109375" style="10" customWidth="1"/>
    <col min="4355" max="4355" width="11" style="10" customWidth="1"/>
    <col min="4356" max="4356" width="8.42578125" style="10" customWidth="1"/>
    <col min="4357" max="4357" width="33.7109375" style="10" customWidth="1"/>
    <col min="4358" max="4606" width="9.28515625" style="10"/>
    <col min="4607" max="4607" width="5.28515625" style="10" customWidth="1"/>
    <col min="4608" max="4608" width="68.42578125" style="10" customWidth="1"/>
    <col min="4609" max="4609" width="9.42578125" style="10" customWidth="1"/>
    <col min="4610" max="4610" width="10.7109375" style="10" customWidth="1"/>
    <col min="4611" max="4611" width="11" style="10" customWidth="1"/>
    <col min="4612" max="4612" width="8.42578125" style="10" customWidth="1"/>
    <col min="4613" max="4613" width="33.7109375" style="10" customWidth="1"/>
    <col min="4614" max="4862" width="9.28515625" style="10"/>
    <col min="4863" max="4863" width="5.28515625" style="10" customWidth="1"/>
    <col min="4864" max="4864" width="68.42578125" style="10" customWidth="1"/>
    <col min="4865" max="4865" width="9.42578125" style="10" customWidth="1"/>
    <col min="4866" max="4866" width="10.7109375" style="10" customWidth="1"/>
    <col min="4867" max="4867" width="11" style="10" customWidth="1"/>
    <col min="4868" max="4868" width="8.42578125" style="10" customWidth="1"/>
    <col min="4869" max="4869" width="33.7109375" style="10" customWidth="1"/>
    <col min="4870" max="5118" width="9.28515625" style="10"/>
    <col min="5119" max="5119" width="5.28515625" style="10" customWidth="1"/>
    <col min="5120" max="5120" width="68.42578125" style="10" customWidth="1"/>
    <col min="5121" max="5121" width="9.42578125" style="10" customWidth="1"/>
    <col min="5122" max="5122" width="10.7109375" style="10" customWidth="1"/>
    <col min="5123" max="5123" width="11" style="10" customWidth="1"/>
    <col min="5124" max="5124" width="8.42578125" style="10" customWidth="1"/>
    <col min="5125" max="5125" width="33.7109375" style="10" customWidth="1"/>
    <col min="5126" max="5374" width="9.28515625" style="10"/>
    <col min="5375" max="5375" width="5.28515625" style="10" customWidth="1"/>
    <col min="5376" max="5376" width="68.42578125" style="10" customWidth="1"/>
    <col min="5377" max="5377" width="9.42578125" style="10" customWidth="1"/>
    <col min="5378" max="5378" width="10.7109375" style="10" customWidth="1"/>
    <col min="5379" max="5379" width="11" style="10" customWidth="1"/>
    <col min="5380" max="5380" width="8.42578125" style="10" customWidth="1"/>
    <col min="5381" max="5381" width="33.7109375" style="10" customWidth="1"/>
    <col min="5382" max="5630" width="9.28515625" style="10"/>
    <col min="5631" max="5631" width="5.28515625" style="10" customWidth="1"/>
    <col min="5632" max="5632" width="68.42578125" style="10" customWidth="1"/>
    <col min="5633" max="5633" width="9.42578125" style="10" customWidth="1"/>
    <col min="5634" max="5634" width="10.7109375" style="10" customWidth="1"/>
    <col min="5635" max="5635" width="11" style="10" customWidth="1"/>
    <col min="5636" max="5636" width="8.42578125" style="10" customWidth="1"/>
    <col min="5637" max="5637" width="33.7109375" style="10" customWidth="1"/>
    <col min="5638" max="5886" width="9.28515625" style="10"/>
    <col min="5887" max="5887" width="5.28515625" style="10" customWidth="1"/>
    <col min="5888" max="5888" width="68.42578125" style="10" customWidth="1"/>
    <col min="5889" max="5889" width="9.42578125" style="10" customWidth="1"/>
    <col min="5890" max="5890" width="10.7109375" style="10" customWidth="1"/>
    <col min="5891" max="5891" width="11" style="10" customWidth="1"/>
    <col min="5892" max="5892" width="8.42578125" style="10" customWidth="1"/>
    <col min="5893" max="5893" width="33.7109375" style="10" customWidth="1"/>
    <col min="5894" max="6142" width="9.28515625" style="10"/>
    <col min="6143" max="6143" width="5.28515625" style="10" customWidth="1"/>
    <col min="6144" max="6144" width="68.42578125" style="10" customWidth="1"/>
    <col min="6145" max="6145" width="9.42578125" style="10" customWidth="1"/>
    <col min="6146" max="6146" width="10.7109375" style="10" customWidth="1"/>
    <col min="6147" max="6147" width="11" style="10" customWidth="1"/>
    <col min="6148" max="6148" width="8.42578125" style="10" customWidth="1"/>
    <col min="6149" max="6149" width="33.7109375" style="10" customWidth="1"/>
    <col min="6150" max="6398" width="9.28515625" style="10"/>
    <col min="6399" max="6399" width="5.28515625" style="10" customWidth="1"/>
    <col min="6400" max="6400" width="68.42578125" style="10" customWidth="1"/>
    <col min="6401" max="6401" width="9.42578125" style="10" customWidth="1"/>
    <col min="6402" max="6402" width="10.7109375" style="10" customWidth="1"/>
    <col min="6403" max="6403" width="11" style="10" customWidth="1"/>
    <col min="6404" max="6404" width="8.42578125" style="10" customWidth="1"/>
    <col min="6405" max="6405" width="33.7109375" style="10" customWidth="1"/>
    <col min="6406" max="6654" width="9.28515625" style="10"/>
    <col min="6655" max="6655" width="5.28515625" style="10" customWidth="1"/>
    <col min="6656" max="6656" width="68.42578125" style="10" customWidth="1"/>
    <col min="6657" max="6657" width="9.42578125" style="10" customWidth="1"/>
    <col min="6658" max="6658" width="10.7109375" style="10" customWidth="1"/>
    <col min="6659" max="6659" width="11" style="10" customWidth="1"/>
    <col min="6660" max="6660" width="8.42578125" style="10" customWidth="1"/>
    <col min="6661" max="6661" width="33.7109375" style="10" customWidth="1"/>
    <col min="6662" max="6910" width="9.28515625" style="10"/>
    <col min="6911" max="6911" width="5.28515625" style="10" customWidth="1"/>
    <col min="6912" max="6912" width="68.42578125" style="10" customWidth="1"/>
    <col min="6913" max="6913" width="9.42578125" style="10" customWidth="1"/>
    <col min="6914" max="6914" width="10.7109375" style="10" customWidth="1"/>
    <col min="6915" max="6915" width="11" style="10" customWidth="1"/>
    <col min="6916" max="6916" width="8.42578125" style="10" customWidth="1"/>
    <col min="6917" max="6917" width="33.7109375" style="10" customWidth="1"/>
    <col min="6918" max="7166" width="9.28515625" style="10"/>
    <col min="7167" max="7167" width="5.28515625" style="10" customWidth="1"/>
    <col min="7168" max="7168" width="68.42578125" style="10" customWidth="1"/>
    <col min="7169" max="7169" width="9.42578125" style="10" customWidth="1"/>
    <col min="7170" max="7170" width="10.7109375" style="10" customWidth="1"/>
    <col min="7171" max="7171" width="11" style="10" customWidth="1"/>
    <col min="7172" max="7172" width="8.42578125" style="10" customWidth="1"/>
    <col min="7173" max="7173" width="33.7109375" style="10" customWidth="1"/>
    <col min="7174" max="7422" width="9.28515625" style="10"/>
    <col min="7423" max="7423" width="5.28515625" style="10" customWidth="1"/>
    <col min="7424" max="7424" width="68.42578125" style="10" customWidth="1"/>
    <col min="7425" max="7425" width="9.42578125" style="10" customWidth="1"/>
    <col min="7426" max="7426" width="10.7109375" style="10" customWidth="1"/>
    <col min="7427" max="7427" width="11" style="10" customWidth="1"/>
    <col min="7428" max="7428" width="8.42578125" style="10" customWidth="1"/>
    <col min="7429" max="7429" width="33.7109375" style="10" customWidth="1"/>
    <col min="7430" max="7678" width="9.28515625" style="10"/>
    <col min="7679" max="7679" width="5.28515625" style="10" customWidth="1"/>
    <col min="7680" max="7680" width="68.42578125" style="10" customWidth="1"/>
    <col min="7681" max="7681" width="9.42578125" style="10" customWidth="1"/>
    <col min="7682" max="7682" width="10.7109375" style="10" customWidth="1"/>
    <col min="7683" max="7683" width="11" style="10" customWidth="1"/>
    <col min="7684" max="7684" width="8.42578125" style="10" customWidth="1"/>
    <col min="7685" max="7685" width="33.7109375" style="10" customWidth="1"/>
    <col min="7686" max="7934" width="9.28515625" style="10"/>
    <col min="7935" max="7935" width="5.28515625" style="10" customWidth="1"/>
    <col min="7936" max="7936" width="68.42578125" style="10" customWidth="1"/>
    <col min="7937" max="7937" width="9.42578125" style="10" customWidth="1"/>
    <col min="7938" max="7938" width="10.7109375" style="10" customWidth="1"/>
    <col min="7939" max="7939" width="11" style="10" customWidth="1"/>
    <col min="7940" max="7940" width="8.42578125" style="10" customWidth="1"/>
    <col min="7941" max="7941" width="33.7109375" style="10" customWidth="1"/>
    <col min="7942" max="8190" width="9.28515625" style="10"/>
    <col min="8191" max="8191" width="5.28515625" style="10" customWidth="1"/>
    <col min="8192" max="8192" width="68.42578125" style="10" customWidth="1"/>
    <col min="8193" max="8193" width="9.42578125" style="10" customWidth="1"/>
    <col min="8194" max="8194" width="10.7109375" style="10" customWidth="1"/>
    <col min="8195" max="8195" width="11" style="10" customWidth="1"/>
    <col min="8196" max="8196" width="8.42578125" style="10" customWidth="1"/>
    <col min="8197" max="8197" width="33.7109375" style="10" customWidth="1"/>
    <col min="8198" max="8446" width="9.28515625" style="10"/>
    <col min="8447" max="8447" width="5.28515625" style="10" customWidth="1"/>
    <col min="8448" max="8448" width="68.42578125" style="10" customWidth="1"/>
    <col min="8449" max="8449" width="9.42578125" style="10" customWidth="1"/>
    <col min="8450" max="8450" width="10.7109375" style="10" customWidth="1"/>
    <col min="8451" max="8451" width="11" style="10" customWidth="1"/>
    <col min="8452" max="8452" width="8.42578125" style="10" customWidth="1"/>
    <col min="8453" max="8453" width="33.7109375" style="10" customWidth="1"/>
    <col min="8454" max="8702" width="9.28515625" style="10"/>
    <col min="8703" max="8703" width="5.28515625" style="10" customWidth="1"/>
    <col min="8704" max="8704" width="68.42578125" style="10" customWidth="1"/>
    <col min="8705" max="8705" width="9.42578125" style="10" customWidth="1"/>
    <col min="8706" max="8706" width="10.7109375" style="10" customWidth="1"/>
    <col min="8707" max="8707" width="11" style="10" customWidth="1"/>
    <col min="8708" max="8708" width="8.42578125" style="10" customWidth="1"/>
    <col min="8709" max="8709" width="33.7109375" style="10" customWidth="1"/>
    <col min="8710" max="8958" width="9.28515625" style="10"/>
    <col min="8959" max="8959" width="5.28515625" style="10" customWidth="1"/>
    <col min="8960" max="8960" width="68.42578125" style="10" customWidth="1"/>
    <col min="8961" max="8961" width="9.42578125" style="10" customWidth="1"/>
    <col min="8962" max="8962" width="10.7109375" style="10" customWidth="1"/>
    <col min="8963" max="8963" width="11" style="10" customWidth="1"/>
    <col min="8964" max="8964" width="8.42578125" style="10" customWidth="1"/>
    <col min="8965" max="8965" width="33.7109375" style="10" customWidth="1"/>
    <col min="8966" max="9214" width="9.28515625" style="10"/>
    <col min="9215" max="9215" width="5.28515625" style="10" customWidth="1"/>
    <col min="9216" max="9216" width="68.42578125" style="10" customWidth="1"/>
    <col min="9217" max="9217" width="9.42578125" style="10" customWidth="1"/>
    <col min="9218" max="9218" width="10.7109375" style="10" customWidth="1"/>
    <col min="9219" max="9219" width="11" style="10" customWidth="1"/>
    <col min="9220" max="9220" width="8.42578125" style="10" customWidth="1"/>
    <col min="9221" max="9221" width="33.7109375" style="10" customWidth="1"/>
    <col min="9222" max="9470" width="9.28515625" style="10"/>
    <col min="9471" max="9471" width="5.28515625" style="10" customWidth="1"/>
    <col min="9472" max="9472" width="68.42578125" style="10" customWidth="1"/>
    <col min="9473" max="9473" width="9.42578125" style="10" customWidth="1"/>
    <col min="9474" max="9474" width="10.7109375" style="10" customWidth="1"/>
    <col min="9475" max="9475" width="11" style="10" customWidth="1"/>
    <col min="9476" max="9476" width="8.42578125" style="10" customWidth="1"/>
    <col min="9477" max="9477" width="33.7109375" style="10" customWidth="1"/>
    <col min="9478" max="9726" width="9.28515625" style="10"/>
    <col min="9727" max="9727" width="5.28515625" style="10" customWidth="1"/>
    <col min="9728" max="9728" width="68.42578125" style="10" customWidth="1"/>
    <col min="9729" max="9729" width="9.42578125" style="10" customWidth="1"/>
    <col min="9730" max="9730" width="10.7109375" style="10" customWidth="1"/>
    <col min="9731" max="9731" width="11" style="10" customWidth="1"/>
    <col min="9732" max="9732" width="8.42578125" style="10" customWidth="1"/>
    <col min="9733" max="9733" width="33.7109375" style="10" customWidth="1"/>
    <col min="9734" max="9982" width="9.28515625" style="10"/>
    <col min="9983" max="9983" width="5.28515625" style="10" customWidth="1"/>
    <col min="9984" max="9984" width="68.42578125" style="10" customWidth="1"/>
    <col min="9985" max="9985" width="9.42578125" style="10" customWidth="1"/>
    <col min="9986" max="9986" width="10.7109375" style="10" customWidth="1"/>
    <col min="9987" max="9987" width="11" style="10" customWidth="1"/>
    <col min="9988" max="9988" width="8.42578125" style="10" customWidth="1"/>
    <col min="9989" max="9989" width="33.7109375" style="10" customWidth="1"/>
    <col min="9990" max="10238" width="9.28515625" style="10"/>
    <col min="10239" max="10239" width="5.28515625" style="10" customWidth="1"/>
    <col min="10240" max="10240" width="68.42578125" style="10" customWidth="1"/>
    <col min="10241" max="10241" width="9.42578125" style="10" customWidth="1"/>
    <col min="10242" max="10242" width="10.7109375" style="10" customWidth="1"/>
    <col min="10243" max="10243" width="11" style="10" customWidth="1"/>
    <col min="10244" max="10244" width="8.42578125" style="10" customWidth="1"/>
    <col min="10245" max="10245" width="33.7109375" style="10" customWidth="1"/>
    <col min="10246" max="10494" width="9.28515625" style="10"/>
    <col min="10495" max="10495" width="5.28515625" style="10" customWidth="1"/>
    <col min="10496" max="10496" width="68.42578125" style="10" customWidth="1"/>
    <col min="10497" max="10497" width="9.42578125" style="10" customWidth="1"/>
    <col min="10498" max="10498" width="10.7109375" style="10" customWidth="1"/>
    <col min="10499" max="10499" width="11" style="10" customWidth="1"/>
    <col min="10500" max="10500" width="8.42578125" style="10" customWidth="1"/>
    <col min="10501" max="10501" width="33.7109375" style="10" customWidth="1"/>
    <col min="10502" max="10750" width="9.28515625" style="10"/>
    <col min="10751" max="10751" width="5.28515625" style="10" customWidth="1"/>
    <col min="10752" max="10752" width="68.42578125" style="10" customWidth="1"/>
    <col min="10753" max="10753" width="9.42578125" style="10" customWidth="1"/>
    <col min="10754" max="10754" width="10.7109375" style="10" customWidth="1"/>
    <col min="10755" max="10755" width="11" style="10" customWidth="1"/>
    <col min="10756" max="10756" width="8.42578125" style="10" customWidth="1"/>
    <col min="10757" max="10757" width="33.7109375" style="10" customWidth="1"/>
    <col min="10758" max="11006" width="9.28515625" style="10"/>
    <col min="11007" max="11007" width="5.28515625" style="10" customWidth="1"/>
    <col min="11008" max="11008" width="68.42578125" style="10" customWidth="1"/>
    <col min="11009" max="11009" width="9.42578125" style="10" customWidth="1"/>
    <col min="11010" max="11010" width="10.7109375" style="10" customWidth="1"/>
    <col min="11011" max="11011" width="11" style="10" customWidth="1"/>
    <col min="11012" max="11012" width="8.42578125" style="10" customWidth="1"/>
    <col min="11013" max="11013" width="33.7109375" style="10" customWidth="1"/>
    <col min="11014" max="11262" width="9.28515625" style="10"/>
    <col min="11263" max="11263" width="5.28515625" style="10" customWidth="1"/>
    <col min="11264" max="11264" width="68.42578125" style="10" customWidth="1"/>
    <col min="11265" max="11265" width="9.42578125" style="10" customWidth="1"/>
    <col min="11266" max="11266" width="10.7109375" style="10" customWidth="1"/>
    <col min="11267" max="11267" width="11" style="10" customWidth="1"/>
    <col min="11268" max="11268" width="8.42578125" style="10" customWidth="1"/>
    <col min="11269" max="11269" width="33.7109375" style="10" customWidth="1"/>
    <col min="11270" max="11518" width="9.28515625" style="10"/>
    <col min="11519" max="11519" width="5.28515625" style="10" customWidth="1"/>
    <col min="11520" max="11520" width="68.42578125" style="10" customWidth="1"/>
    <col min="11521" max="11521" width="9.42578125" style="10" customWidth="1"/>
    <col min="11522" max="11522" width="10.7109375" style="10" customWidth="1"/>
    <col min="11523" max="11523" width="11" style="10" customWidth="1"/>
    <col min="11524" max="11524" width="8.42578125" style="10" customWidth="1"/>
    <col min="11525" max="11525" width="33.7109375" style="10" customWidth="1"/>
    <col min="11526" max="11774" width="9.28515625" style="10"/>
    <col min="11775" max="11775" width="5.28515625" style="10" customWidth="1"/>
    <col min="11776" max="11776" width="68.42578125" style="10" customWidth="1"/>
    <col min="11777" max="11777" width="9.42578125" style="10" customWidth="1"/>
    <col min="11778" max="11778" width="10.7109375" style="10" customWidth="1"/>
    <col min="11779" max="11779" width="11" style="10" customWidth="1"/>
    <col min="11780" max="11780" width="8.42578125" style="10" customWidth="1"/>
    <col min="11781" max="11781" width="33.7109375" style="10" customWidth="1"/>
    <col min="11782" max="12030" width="9.28515625" style="10"/>
    <col min="12031" max="12031" width="5.28515625" style="10" customWidth="1"/>
    <col min="12032" max="12032" width="68.42578125" style="10" customWidth="1"/>
    <col min="12033" max="12033" width="9.42578125" style="10" customWidth="1"/>
    <col min="12034" max="12034" width="10.7109375" style="10" customWidth="1"/>
    <col min="12035" max="12035" width="11" style="10" customWidth="1"/>
    <col min="12036" max="12036" width="8.42578125" style="10" customWidth="1"/>
    <col min="12037" max="12037" width="33.7109375" style="10" customWidth="1"/>
    <col min="12038" max="12286" width="9.28515625" style="10"/>
    <col min="12287" max="12287" width="5.28515625" style="10" customWidth="1"/>
    <col min="12288" max="12288" width="68.42578125" style="10" customWidth="1"/>
    <col min="12289" max="12289" width="9.42578125" style="10" customWidth="1"/>
    <col min="12290" max="12290" width="10.7109375" style="10" customWidth="1"/>
    <col min="12291" max="12291" width="11" style="10" customWidth="1"/>
    <col min="12292" max="12292" width="8.42578125" style="10" customWidth="1"/>
    <col min="12293" max="12293" width="33.7109375" style="10" customWidth="1"/>
    <col min="12294" max="12542" width="9.28515625" style="10"/>
    <col min="12543" max="12543" width="5.28515625" style="10" customWidth="1"/>
    <col min="12544" max="12544" width="68.42578125" style="10" customWidth="1"/>
    <col min="12545" max="12545" width="9.42578125" style="10" customWidth="1"/>
    <col min="12546" max="12546" width="10.7109375" style="10" customWidth="1"/>
    <col min="12547" max="12547" width="11" style="10" customWidth="1"/>
    <col min="12548" max="12548" width="8.42578125" style="10" customWidth="1"/>
    <col min="12549" max="12549" width="33.7109375" style="10" customWidth="1"/>
    <col min="12550" max="12798" width="9.28515625" style="10"/>
    <col min="12799" max="12799" width="5.28515625" style="10" customWidth="1"/>
    <col min="12800" max="12800" width="68.42578125" style="10" customWidth="1"/>
    <col min="12801" max="12801" width="9.42578125" style="10" customWidth="1"/>
    <col min="12802" max="12802" width="10.7109375" style="10" customWidth="1"/>
    <col min="12803" max="12803" width="11" style="10" customWidth="1"/>
    <col min="12804" max="12804" width="8.42578125" style="10" customWidth="1"/>
    <col min="12805" max="12805" width="33.7109375" style="10" customWidth="1"/>
    <col min="12806" max="13054" width="9.28515625" style="10"/>
    <col min="13055" max="13055" width="5.28515625" style="10" customWidth="1"/>
    <col min="13056" max="13056" width="68.42578125" style="10" customWidth="1"/>
    <col min="13057" max="13057" width="9.42578125" style="10" customWidth="1"/>
    <col min="13058" max="13058" width="10.7109375" style="10" customWidth="1"/>
    <col min="13059" max="13059" width="11" style="10" customWidth="1"/>
    <col min="13060" max="13060" width="8.42578125" style="10" customWidth="1"/>
    <col min="13061" max="13061" width="33.7109375" style="10" customWidth="1"/>
    <col min="13062" max="13310" width="9.28515625" style="10"/>
    <col min="13311" max="13311" width="5.28515625" style="10" customWidth="1"/>
    <col min="13312" max="13312" width="68.42578125" style="10" customWidth="1"/>
    <col min="13313" max="13313" width="9.42578125" style="10" customWidth="1"/>
    <col min="13314" max="13314" width="10.7109375" style="10" customWidth="1"/>
    <col min="13315" max="13315" width="11" style="10" customWidth="1"/>
    <col min="13316" max="13316" width="8.42578125" style="10" customWidth="1"/>
    <col min="13317" max="13317" width="33.7109375" style="10" customWidth="1"/>
    <col min="13318" max="13566" width="9.28515625" style="10"/>
    <col min="13567" max="13567" width="5.28515625" style="10" customWidth="1"/>
    <col min="13568" max="13568" width="68.42578125" style="10" customWidth="1"/>
    <col min="13569" max="13569" width="9.42578125" style="10" customWidth="1"/>
    <col min="13570" max="13570" width="10.7109375" style="10" customWidth="1"/>
    <col min="13571" max="13571" width="11" style="10" customWidth="1"/>
    <col min="13572" max="13572" width="8.42578125" style="10" customWidth="1"/>
    <col min="13573" max="13573" width="33.7109375" style="10" customWidth="1"/>
    <col min="13574" max="13822" width="9.28515625" style="10"/>
    <col min="13823" max="13823" width="5.28515625" style="10" customWidth="1"/>
    <col min="13824" max="13824" width="68.42578125" style="10" customWidth="1"/>
    <col min="13825" max="13825" width="9.42578125" style="10" customWidth="1"/>
    <col min="13826" max="13826" width="10.7109375" style="10" customWidth="1"/>
    <col min="13827" max="13827" width="11" style="10" customWidth="1"/>
    <col min="13828" max="13828" width="8.42578125" style="10" customWidth="1"/>
    <col min="13829" max="13829" width="33.7109375" style="10" customWidth="1"/>
    <col min="13830" max="14078" width="9.28515625" style="10"/>
    <col min="14079" max="14079" width="5.28515625" style="10" customWidth="1"/>
    <col min="14080" max="14080" width="68.42578125" style="10" customWidth="1"/>
    <col min="14081" max="14081" width="9.42578125" style="10" customWidth="1"/>
    <col min="14082" max="14082" width="10.7109375" style="10" customWidth="1"/>
    <col min="14083" max="14083" width="11" style="10" customWidth="1"/>
    <col min="14084" max="14084" width="8.42578125" style="10" customWidth="1"/>
    <col min="14085" max="14085" width="33.7109375" style="10" customWidth="1"/>
    <col min="14086" max="14334" width="9.28515625" style="10"/>
    <col min="14335" max="14335" width="5.28515625" style="10" customWidth="1"/>
    <col min="14336" max="14336" width="68.42578125" style="10" customWidth="1"/>
    <col min="14337" max="14337" width="9.42578125" style="10" customWidth="1"/>
    <col min="14338" max="14338" width="10.7109375" style="10" customWidth="1"/>
    <col min="14339" max="14339" width="11" style="10" customWidth="1"/>
    <col min="14340" max="14340" width="8.42578125" style="10" customWidth="1"/>
    <col min="14341" max="14341" width="33.7109375" style="10" customWidth="1"/>
    <col min="14342" max="14590" width="9.28515625" style="10"/>
    <col min="14591" max="14591" width="5.28515625" style="10" customWidth="1"/>
    <col min="14592" max="14592" width="68.42578125" style="10" customWidth="1"/>
    <col min="14593" max="14593" width="9.42578125" style="10" customWidth="1"/>
    <col min="14594" max="14594" width="10.7109375" style="10" customWidth="1"/>
    <col min="14595" max="14595" width="11" style="10" customWidth="1"/>
    <col min="14596" max="14596" width="8.42578125" style="10" customWidth="1"/>
    <col min="14597" max="14597" width="33.7109375" style="10" customWidth="1"/>
    <col min="14598" max="14846" width="9.28515625" style="10"/>
    <col min="14847" max="14847" width="5.28515625" style="10" customWidth="1"/>
    <col min="14848" max="14848" width="68.42578125" style="10" customWidth="1"/>
    <col min="14849" max="14849" width="9.42578125" style="10" customWidth="1"/>
    <col min="14850" max="14850" width="10.7109375" style="10" customWidth="1"/>
    <col min="14851" max="14851" width="11" style="10" customWidth="1"/>
    <col min="14852" max="14852" width="8.42578125" style="10" customWidth="1"/>
    <col min="14853" max="14853" width="33.7109375" style="10" customWidth="1"/>
    <col min="14854" max="15102" width="9.28515625" style="10"/>
    <col min="15103" max="15103" width="5.28515625" style="10" customWidth="1"/>
    <col min="15104" max="15104" width="68.42578125" style="10" customWidth="1"/>
    <col min="15105" max="15105" width="9.42578125" style="10" customWidth="1"/>
    <col min="15106" max="15106" width="10.7109375" style="10" customWidth="1"/>
    <col min="15107" max="15107" width="11" style="10" customWidth="1"/>
    <col min="15108" max="15108" width="8.42578125" style="10" customWidth="1"/>
    <col min="15109" max="15109" width="33.7109375" style="10" customWidth="1"/>
    <col min="15110" max="15358" width="9.28515625" style="10"/>
    <col min="15359" max="15359" width="5.28515625" style="10" customWidth="1"/>
    <col min="15360" max="15360" width="68.42578125" style="10" customWidth="1"/>
    <col min="15361" max="15361" width="9.42578125" style="10" customWidth="1"/>
    <col min="15362" max="15362" width="10.7109375" style="10" customWidth="1"/>
    <col min="15363" max="15363" width="11" style="10" customWidth="1"/>
    <col min="15364" max="15364" width="8.42578125" style="10" customWidth="1"/>
    <col min="15365" max="15365" width="33.7109375" style="10" customWidth="1"/>
    <col min="15366" max="15614" width="9.28515625" style="10"/>
    <col min="15615" max="15615" width="5.28515625" style="10" customWidth="1"/>
    <col min="15616" max="15616" width="68.42578125" style="10" customWidth="1"/>
    <col min="15617" max="15617" width="9.42578125" style="10" customWidth="1"/>
    <col min="15618" max="15618" width="10.7109375" style="10" customWidth="1"/>
    <col min="15619" max="15619" width="11" style="10" customWidth="1"/>
    <col min="15620" max="15620" width="8.42578125" style="10" customWidth="1"/>
    <col min="15621" max="15621" width="33.7109375" style="10" customWidth="1"/>
    <col min="15622" max="15870" width="9.28515625" style="10"/>
    <col min="15871" max="15871" width="5.28515625" style="10" customWidth="1"/>
    <col min="15872" max="15872" width="68.42578125" style="10" customWidth="1"/>
    <col min="15873" max="15873" width="9.42578125" style="10" customWidth="1"/>
    <col min="15874" max="15874" width="10.7109375" style="10" customWidth="1"/>
    <col min="15875" max="15875" width="11" style="10" customWidth="1"/>
    <col min="15876" max="15876" width="8.42578125" style="10" customWidth="1"/>
    <col min="15877" max="15877" width="33.7109375" style="10" customWidth="1"/>
    <col min="15878" max="16126" width="9.28515625" style="10"/>
    <col min="16127" max="16127" width="5.28515625" style="10" customWidth="1"/>
    <col min="16128" max="16128" width="68.42578125" style="10" customWidth="1"/>
    <col min="16129" max="16129" width="9.42578125" style="10" customWidth="1"/>
    <col min="16130" max="16130" width="10.7109375" style="10" customWidth="1"/>
    <col min="16131" max="16131" width="11" style="10" customWidth="1"/>
    <col min="16132" max="16132" width="8.42578125" style="10" customWidth="1"/>
    <col min="16133" max="16133" width="33.7109375" style="10" customWidth="1"/>
    <col min="16134" max="16384" width="9.28515625" style="10"/>
  </cols>
  <sheetData>
    <row r="1" spans="1:5">
      <c r="A1" s="427" t="s">
        <v>358</v>
      </c>
      <c r="B1" s="427"/>
    </row>
    <row r="2" spans="1:5" ht="18.75" customHeight="1">
      <c r="A2" s="428" t="s">
        <v>359</v>
      </c>
      <c r="B2" s="428"/>
      <c r="C2" s="428"/>
      <c r="D2" s="428"/>
      <c r="E2" s="428"/>
    </row>
    <row r="3" spans="1:5" ht="18.75">
      <c r="A3" s="428" t="s">
        <v>360</v>
      </c>
      <c r="B3" s="428"/>
      <c r="C3" s="428"/>
      <c r="D3" s="428"/>
      <c r="E3" s="428"/>
    </row>
    <row r="4" spans="1:5" ht="13.5" customHeight="1">
      <c r="A4" s="429"/>
      <c r="B4" s="429"/>
      <c r="C4" s="429"/>
      <c r="D4" s="429"/>
      <c r="E4" s="429"/>
    </row>
    <row r="5" spans="1:5" s="1" customFormat="1" ht="49.5" customHeight="1">
      <c r="A5" s="11" t="s">
        <v>212</v>
      </c>
      <c r="B5" s="12" t="s">
        <v>213</v>
      </c>
      <c r="C5" s="12" t="s">
        <v>316</v>
      </c>
      <c r="D5" s="12" t="s">
        <v>361</v>
      </c>
      <c r="E5" s="12" t="s">
        <v>362</v>
      </c>
    </row>
    <row r="6" spans="1:5" s="2" customFormat="1" ht="37.15" customHeight="1">
      <c r="A6" s="13">
        <v>1</v>
      </c>
      <c r="B6" s="14" t="s">
        <v>363</v>
      </c>
      <c r="C6" s="15" t="s">
        <v>24</v>
      </c>
      <c r="D6" s="329" t="s">
        <v>364</v>
      </c>
      <c r="E6" s="15"/>
    </row>
    <row r="7" spans="1:5" s="2" customFormat="1" ht="25.15" customHeight="1">
      <c r="A7" s="16">
        <v>2</v>
      </c>
      <c r="B7" s="17" t="s">
        <v>365</v>
      </c>
      <c r="C7" s="18" t="s">
        <v>131</v>
      </c>
      <c r="D7" s="19">
        <v>18000</v>
      </c>
      <c r="E7" s="20"/>
    </row>
    <row r="8" spans="1:5" s="2" customFormat="1" ht="25.15" customHeight="1">
      <c r="A8" s="16">
        <v>3</v>
      </c>
      <c r="B8" s="21" t="s">
        <v>366</v>
      </c>
      <c r="C8" s="18" t="s">
        <v>104</v>
      </c>
      <c r="D8" s="22">
        <v>102</v>
      </c>
      <c r="E8" s="18"/>
    </row>
    <row r="9" spans="1:5" s="2" customFormat="1" ht="37.15" customHeight="1">
      <c r="A9" s="16">
        <v>4</v>
      </c>
      <c r="B9" s="21" t="s">
        <v>367</v>
      </c>
      <c r="C9" s="23" t="s">
        <v>24</v>
      </c>
      <c r="D9" s="24">
        <v>100</v>
      </c>
      <c r="E9" s="20"/>
    </row>
    <row r="10" spans="1:5" s="2" customFormat="1" ht="25.15" customHeight="1">
      <c r="A10" s="16">
        <v>5</v>
      </c>
      <c r="B10" s="21" t="s">
        <v>368</v>
      </c>
      <c r="C10" s="23" t="s">
        <v>24</v>
      </c>
      <c r="D10" s="25">
        <v>96</v>
      </c>
      <c r="E10" s="20"/>
    </row>
    <row r="11" spans="1:5" s="2" customFormat="1" ht="37.15" customHeight="1">
      <c r="A11" s="16">
        <v>6</v>
      </c>
      <c r="B11" s="17" t="s">
        <v>369</v>
      </c>
      <c r="C11" s="18" t="s">
        <v>131</v>
      </c>
      <c r="D11" s="22">
        <v>15</v>
      </c>
      <c r="E11" s="20"/>
    </row>
    <row r="12" spans="1:5" s="2" customFormat="1" ht="25.15" customHeight="1">
      <c r="A12" s="16">
        <v>7</v>
      </c>
      <c r="B12" s="17" t="s">
        <v>370</v>
      </c>
      <c r="C12" s="18" t="s">
        <v>131</v>
      </c>
      <c r="D12" s="22">
        <v>100</v>
      </c>
      <c r="E12" s="20"/>
    </row>
    <row r="13" spans="1:5" s="2" customFormat="1" ht="25.15" customHeight="1">
      <c r="A13" s="16">
        <v>8</v>
      </c>
      <c r="B13" s="17" t="s">
        <v>371</v>
      </c>
      <c r="C13" s="18" t="s">
        <v>104</v>
      </c>
      <c r="D13" s="19">
        <v>53</v>
      </c>
      <c r="E13" s="20"/>
    </row>
    <row r="14" spans="1:5" s="2" customFormat="1" ht="25.15" customHeight="1">
      <c r="A14" s="16">
        <v>9</v>
      </c>
      <c r="B14" s="26" t="s">
        <v>372</v>
      </c>
      <c r="C14" s="18" t="s">
        <v>373</v>
      </c>
      <c r="D14" s="19">
        <v>2600</v>
      </c>
      <c r="E14" s="18"/>
    </row>
    <row r="15" spans="1:5" s="2" customFormat="1" ht="25.15" customHeight="1">
      <c r="A15" s="16">
        <v>10</v>
      </c>
      <c r="B15" s="21" t="s">
        <v>374</v>
      </c>
      <c r="C15" s="27" t="s">
        <v>24</v>
      </c>
      <c r="D15" s="28">
        <v>45</v>
      </c>
      <c r="E15" s="29"/>
    </row>
    <row r="16" spans="1:5" s="2" customFormat="1" ht="37.15" customHeight="1">
      <c r="A16" s="16">
        <v>11</v>
      </c>
      <c r="B16" s="17" t="s">
        <v>375</v>
      </c>
      <c r="C16" s="30" t="s">
        <v>376</v>
      </c>
      <c r="D16" s="31">
        <v>2</v>
      </c>
      <c r="E16" s="29"/>
    </row>
    <row r="17" spans="1:5" s="2" customFormat="1" ht="37.15" customHeight="1">
      <c r="A17" s="16">
        <v>12</v>
      </c>
      <c r="B17" s="21" t="s">
        <v>377</v>
      </c>
      <c r="C17" s="27" t="s">
        <v>24</v>
      </c>
      <c r="D17" s="32">
        <v>100</v>
      </c>
      <c r="E17" s="29"/>
    </row>
    <row r="18" spans="1:5" s="1" customFormat="1" ht="25.15" customHeight="1">
      <c r="A18" s="16">
        <v>13</v>
      </c>
      <c r="B18" s="33" t="s">
        <v>378</v>
      </c>
      <c r="C18" s="34" t="s">
        <v>379</v>
      </c>
      <c r="D18" s="35">
        <v>1600</v>
      </c>
      <c r="E18" s="36"/>
    </row>
    <row r="19" spans="1:5" s="1" customFormat="1" ht="25.15" customHeight="1">
      <c r="A19" s="16">
        <v>14</v>
      </c>
      <c r="B19" s="33" t="s">
        <v>380</v>
      </c>
      <c r="C19" s="34" t="s">
        <v>379</v>
      </c>
      <c r="D19" s="35">
        <v>600</v>
      </c>
      <c r="E19" s="37"/>
    </row>
    <row r="20" spans="1:5" s="1" customFormat="1" ht="47.25" customHeight="1">
      <c r="A20" s="16">
        <v>15</v>
      </c>
      <c r="B20" s="26" t="s">
        <v>381</v>
      </c>
      <c r="C20" s="38" t="s">
        <v>24</v>
      </c>
      <c r="D20" s="39">
        <v>92</v>
      </c>
      <c r="E20" s="37"/>
    </row>
    <row r="21" spans="1:5" s="1" customFormat="1" ht="33">
      <c r="A21" s="16">
        <v>16</v>
      </c>
      <c r="B21" s="40" t="s">
        <v>382</v>
      </c>
      <c r="C21" s="38" t="s">
        <v>24</v>
      </c>
      <c r="D21" s="39">
        <v>90</v>
      </c>
      <c r="E21" s="37"/>
    </row>
    <row r="22" spans="1:5" s="3" customFormat="1" ht="25.15" customHeight="1">
      <c r="A22" s="16">
        <v>17</v>
      </c>
      <c r="B22" s="26" t="s">
        <v>383</v>
      </c>
      <c r="C22" s="41" t="s">
        <v>24</v>
      </c>
      <c r="D22" s="42">
        <v>15</v>
      </c>
      <c r="E22" s="26"/>
    </row>
    <row r="23" spans="1:5" s="3" customFormat="1" ht="25.15" customHeight="1">
      <c r="A23" s="16">
        <v>18</v>
      </c>
      <c r="B23" s="43" t="s">
        <v>384</v>
      </c>
      <c r="C23" s="44" t="s">
        <v>24</v>
      </c>
      <c r="D23" s="42">
        <v>90</v>
      </c>
      <c r="E23" s="26"/>
    </row>
    <row r="24" spans="1:5" s="2" customFormat="1" ht="25.15" customHeight="1">
      <c r="A24" s="16">
        <v>19</v>
      </c>
      <c r="B24" s="17" t="s">
        <v>385</v>
      </c>
      <c r="C24" s="45" t="s">
        <v>24</v>
      </c>
      <c r="D24" s="46">
        <v>32</v>
      </c>
      <c r="E24" s="17"/>
    </row>
    <row r="25" spans="1:5" s="2" customFormat="1" ht="25.15" customHeight="1">
      <c r="A25" s="16">
        <v>20</v>
      </c>
      <c r="B25" s="17" t="s">
        <v>386</v>
      </c>
      <c r="C25" s="45" t="s">
        <v>24</v>
      </c>
      <c r="D25" s="46">
        <v>23.5</v>
      </c>
      <c r="E25" s="17"/>
    </row>
    <row r="26" spans="1:5" s="1" customFormat="1" ht="33">
      <c r="A26" s="16">
        <v>21</v>
      </c>
      <c r="B26" s="47" t="s">
        <v>387</v>
      </c>
      <c r="C26" s="48" t="s">
        <v>24</v>
      </c>
      <c r="D26" s="49">
        <v>59</v>
      </c>
      <c r="E26" s="17"/>
    </row>
    <row r="27" spans="1:5" s="1" customFormat="1" ht="25.15" customHeight="1">
      <c r="A27" s="16">
        <v>22</v>
      </c>
      <c r="B27" s="50" t="s">
        <v>388</v>
      </c>
      <c r="C27" s="48"/>
      <c r="D27" s="51"/>
      <c r="E27" s="17"/>
    </row>
    <row r="28" spans="1:5" s="1" customFormat="1" ht="25.15" customHeight="1">
      <c r="A28" s="52"/>
      <c r="B28" s="330" t="s">
        <v>389</v>
      </c>
      <c r="C28" s="54" t="s">
        <v>24</v>
      </c>
      <c r="D28" s="55">
        <v>81</v>
      </c>
      <c r="E28" s="17"/>
    </row>
    <row r="29" spans="1:5" s="1" customFormat="1" ht="25.15" customHeight="1">
      <c r="A29" s="52"/>
      <c r="B29" s="330" t="s">
        <v>390</v>
      </c>
      <c r="C29" s="54" t="s">
        <v>24</v>
      </c>
      <c r="D29" s="55">
        <v>85</v>
      </c>
      <c r="E29" s="17"/>
    </row>
    <row r="30" spans="1:5" s="4" customFormat="1" ht="33">
      <c r="A30" s="16">
        <v>23</v>
      </c>
      <c r="B30" s="47" t="s">
        <v>391</v>
      </c>
      <c r="C30" s="48" t="s">
        <v>24</v>
      </c>
      <c r="D30" s="56">
        <v>74</v>
      </c>
      <c r="E30" s="17"/>
    </row>
    <row r="31" spans="1:5" s="4" customFormat="1" ht="25.15" customHeight="1">
      <c r="A31" s="16">
        <v>24</v>
      </c>
      <c r="B31" s="50" t="s">
        <v>333</v>
      </c>
      <c r="C31" s="48"/>
      <c r="D31" s="51"/>
      <c r="E31" s="17"/>
    </row>
    <row r="32" spans="1:5" s="4" customFormat="1" ht="25.15" customHeight="1">
      <c r="A32" s="52"/>
      <c r="B32" s="330" t="s">
        <v>389</v>
      </c>
      <c r="C32" s="54" t="s">
        <v>24</v>
      </c>
      <c r="D32" s="55">
        <v>60.5</v>
      </c>
      <c r="E32" s="17"/>
    </row>
    <row r="33" spans="1:5" s="4" customFormat="1" ht="25.15" customHeight="1">
      <c r="A33" s="52"/>
      <c r="B33" s="330" t="s">
        <v>392</v>
      </c>
      <c r="C33" s="54" t="s">
        <v>24</v>
      </c>
      <c r="D33" s="55">
        <v>70</v>
      </c>
      <c r="E33" s="17"/>
    </row>
    <row r="34" spans="1:5" s="4" customFormat="1" ht="33">
      <c r="A34" s="52"/>
      <c r="B34" s="330" t="s">
        <v>393</v>
      </c>
      <c r="C34" s="54" t="s">
        <v>24</v>
      </c>
      <c r="D34" s="55">
        <v>84</v>
      </c>
      <c r="E34" s="17"/>
    </row>
    <row r="35" spans="1:5" s="4" customFormat="1" ht="33">
      <c r="A35" s="16">
        <v>25</v>
      </c>
      <c r="B35" s="47" t="s">
        <v>394</v>
      </c>
      <c r="C35" s="23" t="s">
        <v>24</v>
      </c>
      <c r="D35" s="56">
        <v>100</v>
      </c>
      <c r="E35" s="38"/>
    </row>
    <row r="36" spans="1:5" s="5" customFormat="1" ht="25.15" customHeight="1">
      <c r="A36" s="57">
        <v>26</v>
      </c>
      <c r="B36" s="331" t="s">
        <v>186</v>
      </c>
      <c r="C36" s="58" t="s">
        <v>24</v>
      </c>
      <c r="D36" s="59">
        <v>98.55</v>
      </c>
      <c r="E36" s="60"/>
    </row>
    <row r="37" spans="1:5" s="5" customFormat="1" ht="25.15" customHeight="1">
      <c r="A37" s="61">
        <v>27</v>
      </c>
      <c r="B37" s="332" t="s">
        <v>187</v>
      </c>
      <c r="C37" s="62" t="s">
        <v>24</v>
      </c>
      <c r="D37" s="63">
        <v>98.45</v>
      </c>
      <c r="E37" s="64"/>
    </row>
    <row r="38" spans="1:5">
      <c r="B38" s="10"/>
    </row>
    <row r="39" spans="1:5">
      <c r="B39" s="10"/>
    </row>
    <row r="40" spans="1:5">
      <c r="B40" s="10"/>
    </row>
  </sheetData>
  <mergeCells count="4">
    <mergeCell ref="A1:B1"/>
    <mergeCell ref="A2:E2"/>
    <mergeCell ref="A3:E3"/>
    <mergeCell ref="A4:E4"/>
  </mergeCells>
  <pageMargins left="0.59055118110236204" right="0.39370078740157499" top="0.98425196850393704" bottom="0.59055118110236204" header="0.31496062992126" footer="0.31496062992126"/>
  <pageSetup paperSize="9" scale="95" orientation="portrait"/>
  <headerFooter>
    <oddHeader>&amp;LBiểu số: 05/KH</oddHead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7</vt:i4>
      </vt:variant>
    </vt:vector>
  </HeadingPairs>
  <TitlesOfParts>
    <vt:vector size="13" baseType="lpstr">
      <vt:lpstr>Bieu 01</vt:lpstr>
      <vt:lpstr>Bieu 11</vt:lpstr>
      <vt:lpstr>Bieu 11a</vt:lpstr>
      <vt:lpstr>Bieu 12-CN</vt:lpstr>
      <vt:lpstr>PL2-GDTH</vt:lpstr>
      <vt:lpstr>B05KH.SNLDXH</vt:lpstr>
      <vt:lpstr>B05KH.SNLDXH!Print_Area</vt:lpstr>
      <vt:lpstr>'Bieu 11'!Print_Area</vt:lpstr>
      <vt:lpstr>'Bieu 11a'!Print_Area</vt:lpstr>
      <vt:lpstr>B05KH.SNLDXH!Print_Titles</vt:lpstr>
      <vt:lpstr>'Bieu 01'!Print_Titles</vt:lpstr>
      <vt:lpstr>'Bieu 11'!Print_Titles</vt:lpstr>
      <vt:lpstr>'PL2-GDTH'!Print_Titles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2025-08-20T07:51:46Z</cp:lastPrinted>
  <dcterms:created xsi:type="dcterms:W3CDTF">2019-07-09T09:00:00Z</dcterms:created>
  <dcterms:modified xsi:type="dcterms:W3CDTF">2025-08-20T07:52:28Z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E833B876164D4B46A317FC2EB034D77B_13</vt:lpwstr>
  </property>
  <property fmtid="{D5CDD505-2E9C-101B-9397-08002B2CF9AE}" pid="3" name="KSOProductBuildVer">
    <vt:lpwstr>1033-12.2.0.20326</vt:lpwstr>
  </property>
</Properties>
</file>